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-60" windowWidth="7815" windowHeight="8340"/>
  </bookViews>
  <sheets>
    <sheet name="Notes_L_Arts" sheetId="12" r:id="rId1"/>
    <sheet name="Notes_L_LV1_Appr" sheetId="16" r:id="rId2"/>
    <sheet name="Notes_L_LV2E_Appr" sheetId="18" r:id="rId3"/>
    <sheet name="Notes_L_Maths" sheetId="19" r:id="rId4"/>
    <sheet name="Imprimer_Relevé_L" sheetId="20" r:id="rId5"/>
  </sheets>
  <definedNames>
    <definedName name="_xlnm.Print_Area" localSheetId="4">Imprimer_Relevé_L!$A$1:$M$49</definedName>
    <definedName name="_xlnm.Print_Area" localSheetId="0">Notes_L_Arts!$A$1:$M$49</definedName>
    <definedName name="_xlnm.Print_Area" localSheetId="1">Notes_L_LV1_Appr!$A$1:$M$49</definedName>
    <definedName name="_xlnm.Print_Area" localSheetId="2">Notes_L_LV2E_Appr!$A$1:$M$49</definedName>
    <definedName name="_xlnm.Print_Area" localSheetId="3">Notes_L_Maths!$A$1:$M$49</definedName>
  </definedNames>
  <calcPr calcId="124519"/>
</workbook>
</file>

<file path=xl/calcChain.xml><?xml version="1.0" encoding="utf-8"?>
<calcChain xmlns="http://schemas.openxmlformats.org/spreadsheetml/2006/main">
  <c r="I27" i="12"/>
  <c r="I27" i="20" s="1"/>
  <c r="I17"/>
  <c r="I18"/>
  <c r="I19"/>
  <c r="I20"/>
  <c r="I21"/>
  <c r="I22"/>
  <c r="I23"/>
  <c r="I24"/>
  <c r="I25"/>
  <c r="I26"/>
  <c r="I28"/>
  <c r="I29"/>
  <c r="I30"/>
  <c r="I31"/>
  <c r="I32"/>
  <c r="I33"/>
  <c r="I34"/>
  <c r="I16"/>
  <c r="A16" l="1"/>
  <c r="F19"/>
  <c r="F21"/>
  <c r="F23"/>
  <c r="F26"/>
  <c r="F32"/>
  <c r="F34"/>
  <c r="F35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E13"/>
  <c r="D13"/>
  <c r="H14"/>
  <c r="H15"/>
  <c r="H16"/>
  <c r="H17"/>
  <c r="H18"/>
  <c r="H20"/>
  <c r="H22"/>
  <c r="H23"/>
  <c r="H24"/>
  <c r="H25"/>
  <c r="H27"/>
  <c r="H28"/>
  <c r="H33"/>
  <c r="H13"/>
  <c r="A30"/>
  <c r="A20" l="1"/>
  <c r="A21"/>
  <c r="A22"/>
  <c r="A23"/>
  <c r="A24"/>
  <c r="A25"/>
  <c r="A26"/>
  <c r="A28"/>
  <c r="A29"/>
  <c r="A31"/>
  <c r="A32"/>
  <c r="A33"/>
  <c r="A34"/>
  <c r="A19"/>
  <c r="A14"/>
  <c r="A15"/>
  <c r="A17"/>
  <c r="A18"/>
  <c r="A13"/>
  <c r="B6" l="1"/>
  <c r="I3"/>
  <c r="B5" l="1"/>
  <c r="Q59" l="1"/>
  <c r="P59"/>
  <c r="Q58"/>
  <c r="P58"/>
  <c r="Q57"/>
  <c r="P57"/>
  <c r="Q56"/>
  <c r="P56"/>
  <c r="P60" s="1"/>
  <c r="F1"/>
  <c r="J1" s="1"/>
  <c r="F27" i="19"/>
  <c r="Q59"/>
  <c r="P59"/>
  <c r="Q58"/>
  <c r="P58"/>
  <c r="Q57"/>
  <c r="P57"/>
  <c r="Q56"/>
  <c r="Q60" s="1"/>
  <c r="P56"/>
  <c r="P60" s="1"/>
  <c r="H32"/>
  <c r="F31"/>
  <c r="H30"/>
  <c r="H30" i="20" s="1"/>
  <c r="F29" i="19"/>
  <c r="F29" i="20" s="1"/>
  <c r="F28" i="19"/>
  <c r="H26"/>
  <c r="F25"/>
  <c r="D25"/>
  <c r="D38" s="1"/>
  <c r="F24"/>
  <c r="F22"/>
  <c r="H21"/>
  <c r="F20"/>
  <c r="H19"/>
  <c r="F18"/>
  <c r="F17"/>
  <c r="F16"/>
  <c r="F15"/>
  <c r="F14"/>
  <c r="F13"/>
  <c r="F1"/>
  <c r="J1" s="1"/>
  <c r="Q59" i="18"/>
  <c r="P59"/>
  <c r="Q58"/>
  <c r="P58"/>
  <c r="Q57"/>
  <c r="P57"/>
  <c r="Q56"/>
  <c r="Q60" s="1"/>
  <c r="P56"/>
  <c r="P60" s="1"/>
  <c r="H31"/>
  <c r="F30"/>
  <c r="H29"/>
  <c r="F28"/>
  <c r="F27"/>
  <c r="H26"/>
  <c r="F25"/>
  <c r="D25"/>
  <c r="D38" s="1"/>
  <c r="F24"/>
  <c r="F22"/>
  <c r="H21"/>
  <c r="F20"/>
  <c r="H19"/>
  <c r="F18"/>
  <c r="F17"/>
  <c r="F16"/>
  <c r="F15"/>
  <c r="F14"/>
  <c r="F13"/>
  <c r="F1"/>
  <c r="J1" s="1"/>
  <c r="B27" s="1"/>
  <c r="G41" i="19" l="1"/>
  <c r="F41"/>
  <c r="E41"/>
  <c r="D41"/>
  <c r="C41"/>
  <c r="B13" i="20"/>
  <c r="B15"/>
  <c r="B28" s="1"/>
  <c r="B14"/>
  <c r="Q60"/>
  <c r="F41" i="18"/>
  <c r="D41"/>
  <c r="G41"/>
  <c r="E41"/>
  <c r="C41"/>
  <c r="C42" s="1"/>
  <c r="F38"/>
  <c r="F38" i="19"/>
  <c r="B28"/>
  <c r="B15"/>
  <c r="B14"/>
  <c r="B13"/>
  <c r="C42"/>
  <c r="D42"/>
  <c r="D42" i="18"/>
  <c r="B13"/>
  <c r="B14"/>
  <c r="B15"/>
  <c r="Q59" i="16"/>
  <c r="P59"/>
  <c r="Q58"/>
  <c r="P58"/>
  <c r="Q57"/>
  <c r="P57"/>
  <c r="Q56"/>
  <c r="Q60" s="1"/>
  <c r="P56"/>
  <c r="P60" s="1"/>
  <c r="H31"/>
  <c r="H31" i="20" s="1"/>
  <c r="F30" i="16"/>
  <c r="H29"/>
  <c r="H29" i="20" s="1"/>
  <c r="F28" i="16"/>
  <c r="F28" i="20" s="1"/>
  <c r="F27" i="16"/>
  <c r="H26"/>
  <c r="D25"/>
  <c r="F24"/>
  <c r="F22"/>
  <c r="F22" i="20" s="1"/>
  <c r="H21" i="16"/>
  <c r="F20"/>
  <c r="H19"/>
  <c r="F18"/>
  <c r="F17"/>
  <c r="F16"/>
  <c r="F15"/>
  <c r="F14"/>
  <c r="F13"/>
  <c r="F1"/>
  <c r="J1" s="1"/>
  <c r="F39" i="19" l="1"/>
  <c r="K24" s="1"/>
  <c r="F39" i="18"/>
  <c r="C45" s="1"/>
  <c r="B48" s="1"/>
  <c r="L22" i="19"/>
  <c r="L22" i="18"/>
  <c r="D38" i="16"/>
  <c r="B30" i="20"/>
  <c r="L16" i="19"/>
  <c r="K18"/>
  <c r="M18" s="1"/>
  <c r="L30" i="18"/>
  <c r="L37"/>
  <c r="J17"/>
  <c r="B27" i="16"/>
  <c r="B15"/>
  <c r="B14"/>
  <c r="B13"/>
  <c r="F25"/>
  <c r="F38" s="1"/>
  <c r="L13" i="19" l="1"/>
  <c r="K31"/>
  <c r="M31" s="1"/>
  <c r="L31"/>
  <c r="K26"/>
  <c r="M26" s="1"/>
  <c r="L15"/>
  <c r="J24"/>
  <c r="L24" s="1"/>
  <c r="K13"/>
  <c r="M13" s="1"/>
  <c r="K20"/>
  <c r="M20" s="1"/>
  <c r="L26"/>
  <c r="L14"/>
  <c r="J17"/>
  <c r="J20"/>
  <c r="K29"/>
  <c r="M29" s="1"/>
  <c r="L36"/>
  <c r="K15"/>
  <c r="M15" s="1"/>
  <c r="J18"/>
  <c r="L28"/>
  <c r="J25"/>
  <c r="K27"/>
  <c r="M27" s="1"/>
  <c r="J26"/>
  <c r="J13"/>
  <c r="J14"/>
  <c r="J15"/>
  <c r="K16"/>
  <c r="M16" s="1"/>
  <c r="L17"/>
  <c r="L19"/>
  <c r="L20"/>
  <c r="K28"/>
  <c r="M28" s="1"/>
  <c r="L30"/>
  <c r="L32"/>
  <c r="L37"/>
  <c r="K14"/>
  <c r="M14" s="1"/>
  <c r="J16"/>
  <c r="K17"/>
  <c r="M17" s="1"/>
  <c r="L18"/>
  <c r="L21"/>
  <c r="L29"/>
  <c r="J27"/>
  <c r="L27"/>
  <c r="L25"/>
  <c r="K25"/>
  <c r="M25" s="1"/>
  <c r="J22"/>
  <c r="K22"/>
  <c r="M22" s="1"/>
  <c r="C45"/>
  <c r="B48" s="1"/>
  <c r="J25" i="18"/>
  <c r="L18"/>
  <c r="L14"/>
  <c r="J20"/>
  <c r="L29"/>
  <c r="J16"/>
  <c r="K25"/>
  <c r="M25" s="1"/>
  <c r="L13"/>
  <c r="L15"/>
  <c r="K18"/>
  <c r="M18" s="1"/>
  <c r="J24"/>
  <c r="K27"/>
  <c r="M27" s="1"/>
  <c r="L31"/>
  <c r="K14"/>
  <c r="M14" s="1"/>
  <c r="K17"/>
  <c r="M17" s="1"/>
  <c r="L21"/>
  <c r="L27"/>
  <c r="G41" i="16"/>
  <c r="E41"/>
  <c r="C41"/>
  <c r="C42" s="1"/>
  <c r="F41"/>
  <c r="D41"/>
  <c r="D42" s="1"/>
  <c r="M24" i="19"/>
  <c r="M38" s="1"/>
  <c r="F39" i="16"/>
  <c r="C45" s="1"/>
  <c r="B48" s="1"/>
  <c r="J13" i="18"/>
  <c r="J14"/>
  <c r="J15"/>
  <c r="K16"/>
  <c r="L17"/>
  <c r="L19"/>
  <c r="L20"/>
  <c r="L24"/>
  <c r="L25"/>
  <c r="K28"/>
  <c r="M28" s="1"/>
  <c r="K30"/>
  <c r="M30" s="1"/>
  <c r="L36"/>
  <c r="K13"/>
  <c r="M13" s="1"/>
  <c r="K15"/>
  <c r="M15" s="1"/>
  <c r="L16"/>
  <c r="J18"/>
  <c r="K20"/>
  <c r="M20" s="1"/>
  <c r="K24"/>
  <c r="M24" s="1"/>
  <c r="L26"/>
  <c r="L28"/>
  <c r="J22"/>
  <c r="J38" s="1"/>
  <c r="K22"/>
  <c r="M22" s="1"/>
  <c r="I45" i="19"/>
  <c r="J38" l="1"/>
  <c r="M39" s="1"/>
  <c r="M16" i="18"/>
  <c r="J22" i="16"/>
  <c r="K22"/>
  <c r="M22" s="1"/>
  <c r="L22"/>
  <c r="M38" i="18"/>
  <c r="M39" s="1"/>
  <c r="C48" s="1"/>
  <c r="L30" i="16"/>
  <c r="L28"/>
  <c r="L27"/>
  <c r="L25"/>
  <c r="L20"/>
  <c r="J20"/>
  <c r="L19"/>
  <c r="L15"/>
  <c r="J14"/>
  <c r="J13"/>
  <c r="L37"/>
  <c r="L36"/>
  <c r="L31"/>
  <c r="K30"/>
  <c r="M30" s="1"/>
  <c r="L29"/>
  <c r="K28"/>
  <c r="M28" s="1"/>
  <c r="K27"/>
  <c r="M27" s="1"/>
  <c r="L26"/>
  <c r="K25"/>
  <c r="M25" s="1"/>
  <c r="K24"/>
  <c r="L21"/>
  <c r="K20"/>
  <c r="M20" s="1"/>
  <c r="J18"/>
  <c r="L18" s="1"/>
  <c r="K17"/>
  <c r="M17" s="1"/>
  <c r="L16"/>
  <c r="J16"/>
  <c r="K15"/>
  <c r="M15" s="1"/>
  <c r="K14"/>
  <c r="M14" s="1"/>
  <c r="K13"/>
  <c r="M13" s="1"/>
  <c r="J25"/>
  <c r="J24"/>
  <c r="L24" s="1"/>
  <c r="K18"/>
  <c r="L17"/>
  <c r="J17"/>
  <c r="K16"/>
  <c r="M16" s="1"/>
  <c r="J15"/>
  <c r="L14"/>
  <c r="L13"/>
  <c r="C48" i="19" l="1"/>
  <c r="B36"/>
  <c r="H48" s="1"/>
  <c r="B36" i="18"/>
  <c r="I45" s="1"/>
  <c r="M18" i="16"/>
  <c r="M24"/>
  <c r="J38"/>
  <c r="A36" i="19" l="1"/>
  <c r="H37"/>
  <c r="H36"/>
  <c r="H48" i="18"/>
  <c r="A36"/>
  <c r="H36"/>
  <c r="H37"/>
  <c r="M38" i="16"/>
  <c r="M39" s="1"/>
  <c r="A27" i="12"/>
  <c r="F22"/>
  <c r="D25"/>
  <c r="D25" i="20" s="1"/>
  <c r="A27" l="1"/>
  <c r="F27" i="12"/>
  <c r="F27" i="20" s="1"/>
  <c r="C48" i="16"/>
  <c r="B36"/>
  <c r="B27" i="20"/>
  <c r="D38"/>
  <c r="Q59" i="12"/>
  <c r="P59"/>
  <c r="Q58"/>
  <c r="P58"/>
  <c r="Q57"/>
  <c r="P57"/>
  <c r="Q56"/>
  <c r="Q60" s="1"/>
  <c r="P56"/>
  <c r="P60" s="1"/>
  <c r="F18"/>
  <c r="F18" i="20" s="1"/>
  <c r="H34" i="12"/>
  <c r="H34" i="20" s="1"/>
  <c r="F33" i="12"/>
  <c r="F33" i="20" s="1"/>
  <c r="H32" i="12"/>
  <c r="H32" i="20" s="1"/>
  <c r="F31" i="12"/>
  <c r="F31" i="20" s="1"/>
  <c r="F30" i="12"/>
  <c r="F30" i="20" s="1"/>
  <c r="H26" i="12"/>
  <c r="H26" i="20" s="1"/>
  <c r="D38" i="12"/>
  <c r="F24"/>
  <c r="F24" i="20" s="1"/>
  <c r="H21" i="12"/>
  <c r="H21" i="20" s="1"/>
  <c r="F20" i="12"/>
  <c r="F20" i="20" s="1"/>
  <c r="H19" i="12"/>
  <c r="H19" i="20" s="1"/>
  <c r="F17" i="12"/>
  <c r="F17" i="20" s="1"/>
  <c r="F16" i="12"/>
  <c r="F16" i="20" s="1"/>
  <c r="F15" i="12"/>
  <c r="F15" i="20" s="1"/>
  <c r="F14" i="12"/>
  <c r="F14" i="20" s="1"/>
  <c r="F13" i="12"/>
  <c r="F13" i="20" s="1"/>
  <c r="F1" i="12"/>
  <c r="J1" s="1"/>
  <c r="I45" i="16" l="1"/>
  <c r="F41" i="12"/>
  <c r="F41" i="20" s="1"/>
  <c r="D41" i="12"/>
  <c r="G41"/>
  <c r="G41" i="20" s="1"/>
  <c r="E41" i="12"/>
  <c r="E41" i="20" s="1"/>
  <c r="C41" i="12"/>
  <c r="H48" i="16"/>
  <c r="H36"/>
  <c r="H37"/>
  <c r="A36"/>
  <c r="B30" i="12"/>
  <c r="B15"/>
  <c r="B13"/>
  <c r="B14"/>
  <c r="F25"/>
  <c r="C42" l="1"/>
  <c r="C41" i="20"/>
  <c r="C42" s="1"/>
  <c r="D42" i="12"/>
  <c r="D41" i="20"/>
  <c r="D42" s="1"/>
  <c r="F38" i="12"/>
  <c r="F39" s="1"/>
  <c r="F25" i="20"/>
  <c r="F38" s="1"/>
  <c r="C45" i="12" l="1"/>
  <c r="B48" s="1"/>
  <c r="F39" i="20"/>
  <c r="J38" s="1"/>
  <c r="K19" l="1"/>
  <c r="M19" s="1"/>
  <c r="K20"/>
  <c r="M20" s="1"/>
  <c r="K21"/>
  <c r="M21" s="1"/>
  <c r="K22"/>
  <c r="M22" s="1"/>
  <c r="K23"/>
  <c r="M23" s="1"/>
  <c r="K24"/>
  <c r="J25"/>
  <c r="L25"/>
  <c r="J26"/>
  <c r="L26"/>
  <c r="J27"/>
  <c r="L27"/>
  <c r="J28"/>
  <c r="L28" s="1"/>
  <c r="J29"/>
  <c r="L29"/>
  <c r="J30"/>
  <c r="L30"/>
  <c r="J31"/>
  <c r="L31"/>
  <c r="J32"/>
  <c r="L32"/>
  <c r="J33"/>
  <c r="L33"/>
  <c r="J34"/>
  <c r="J19"/>
  <c r="L19"/>
  <c r="J20"/>
  <c r="L20"/>
  <c r="J21"/>
  <c r="L21"/>
  <c r="J22"/>
  <c r="L22"/>
  <c r="J23"/>
  <c r="L23"/>
  <c r="J24"/>
  <c r="L24" s="1"/>
  <c r="K25"/>
  <c r="M25" s="1"/>
  <c r="K26"/>
  <c r="M26" s="1"/>
  <c r="K27"/>
  <c r="M27" s="1"/>
  <c r="K28"/>
  <c r="K29"/>
  <c r="M29" s="1"/>
  <c r="K30"/>
  <c r="M30" s="1"/>
  <c r="K31"/>
  <c r="M31" s="1"/>
  <c r="K32"/>
  <c r="M32" s="1"/>
  <c r="K33"/>
  <c r="M33" s="1"/>
  <c r="K34"/>
  <c r="M34" s="1"/>
  <c r="L34"/>
  <c r="J27" i="12"/>
  <c r="K27"/>
  <c r="M27" s="1"/>
  <c r="J22"/>
  <c r="K31"/>
  <c r="M31" s="1"/>
  <c r="L31"/>
  <c r="J16"/>
  <c r="L18"/>
  <c r="K30"/>
  <c r="M30" s="1"/>
  <c r="L27"/>
  <c r="K22"/>
  <c r="M22" s="1"/>
  <c r="L22"/>
  <c r="L13"/>
  <c r="K15"/>
  <c r="M15" s="1"/>
  <c r="K24"/>
  <c r="L14"/>
  <c r="J20"/>
  <c r="K33"/>
  <c r="M33" s="1"/>
  <c r="K13"/>
  <c r="M13" s="1"/>
  <c r="L21"/>
  <c r="J18"/>
  <c r="K18"/>
  <c r="M18" s="1"/>
  <c r="J14"/>
  <c r="K16"/>
  <c r="L19"/>
  <c r="K25"/>
  <c r="M25" s="1"/>
  <c r="L32"/>
  <c r="L36"/>
  <c r="L16"/>
  <c r="J24"/>
  <c r="L24" s="1"/>
  <c r="L30"/>
  <c r="L15"/>
  <c r="J17"/>
  <c r="L26"/>
  <c r="L37"/>
  <c r="K17"/>
  <c r="M17" s="1"/>
  <c r="L25"/>
  <c r="J13"/>
  <c r="J15"/>
  <c r="L17"/>
  <c r="L20"/>
  <c r="L34"/>
  <c r="K14"/>
  <c r="M14" s="1"/>
  <c r="K20"/>
  <c r="M20" s="1"/>
  <c r="J25"/>
  <c r="L33"/>
  <c r="C45" i="20"/>
  <c r="B48" s="1"/>
  <c r="K35"/>
  <c r="M35" s="1"/>
  <c r="L35"/>
  <c r="L36"/>
  <c r="J13"/>
  <c r="K17"/>
  <c r="M17" s="1"/>
  <c r="K14"/>
  <c r="M14" s="1"/>
  <c r="J14"/>
  <c r="L16"/>
  <c r="L13"/>
  <c r="K16"/>
  <c r="M16" s="1"/>
  <c r="L37"/>
  <c r="J18"/>
  <c r="L18" s="1"/>
  <c r="K15"/>
  <c r="M15" s="1"/>
  <c r="J17"/>
  <c r="L14"/>
  <c r="J15"/>
  <c r="K13"/>
  <c r="M13" s="1"/>
  <c r="K18"/>
  <c r="L15"/>
  <c r="L17"/>
  <c r="M16" i="12" l="1"/>
  <c r="M18" i="20"/>
  <c r="M24"/>
  <c r="M28"/>
  <c r="M24" i="12"/>
  <c r="M38" s="1"/>
  <c r="J38"/>
  <c r="M38" i="20" l="1"/>
  <c r="M39" s="1"/>
  <c r="M39" i="12"/>
  <c r="B36" s="1"/>
  <c r="C48" l="1"/>
  <c r="H48" s="1"/>
  <c r="I45"/>
  <c r="B36" i="20"/>
  <c r="A36" s="1"/>
  <c r="H36" i="12"/>
  <c r="A36"/>
  <c r="H37"/>
  <c r="C48" i="20"/>
  <c r="H37" l="1"/>
  <c r="H48"/>
  <c r="I45"/>
  <c r="H36"/>
</calcChain>
</file>

<file path=xl/comments1.xml><?xml version="1.0" encoding="utf-8"?>
<comments xmlns="http://schemas.openxmlformats.org/spreadsheetml/2006/main">
  <authors>
    <author>Lycée Mahatma Gandhi</author>
  </authors>
  <commentList>
    <comment ref="H11" authorId="0">
      <text>
        <r>
          <rPr>
            <sz val="10"/>
            <color indexed="81"/>
            <rFont val="Tahoma"/>
            <family val="2"/>
          </rPr>
          <t>Selon les disciplines, un menu déroulant permet de sélectionner l'épreuve choisie</t>
        </r>
      </text>
    </comment>
    <comment ref="A12" authorId="0">
      <text>
        <r>
          <rPr>
            <sz val="10"/>
            <color indexed="81"/>
            <rFont val="Tahoma"/>
            <family val="2"/>
          </rPr>
          <t xml:space="preserve">Seules les notes/20 sont à saisir par le candidat dans les seules cellules blanches accessibles
La MOYENNE SUR 20 est indiquée dans la cellule </t>
        </r>
        <r>
          <rPr>
            <b/>
            <sz val="10"/>
            <color indexed="81"/>
            <rFont val="Tahoma"/>
            <family val="2"/>
          </rPr>
          <t>F39</t>
        </r>
        <r>
          <rPr>
            <sz val="10"/>
            <color indexed="81"/>
            <rFont val="Tahoma"/>
            <family val="2"/>
          </rPr>
          <t xml:space="preserve">
La DECISION JURY à l'issue des épreuves du 1er groupe est indiquée dans la cellule </t>
        </r>
        <r>
          <rPr>
            <b/>
            <sz val="10"/>
            <color indexed="81"/>
            <rFont val="Tahoma"/>
            <family val="2"/>
          </rPr>
          <t>C45</t>
        </r>
      </text>
    </comment>
    <comment ref="I12" authorId="0">
      <text>
        <r>
          <rPr>
            <sz val="10"/>
            <color indexed="81"/>
            <rFont val="Tahoma"/>
            <family val="2"/>
          </rPr>
          <t xml:space="preserve">Si à l'issue des épreuves du 1er Groupe, la DECISION JURY </t>
        </r>
        <r>
          <rPr>
            <i/>
            <sz val="8"/>
            <color indexed="81"/>
            <rFont val="Tahoma"/>
            <family val="2"/>
          </rPr>
          <t xml:space="preserve">-cellule </t>
        </r>
        <r>
          <rPr>
            <b/>
            <i/>
            <sz val="8"/>
            <color indexed="81"/>
            <rFont val="Tahoma"/>
            <family val="2"/>
          </rPr>
          <t>C45</t>
        </r>
        <r>
          <rPr>
            <i/>
            <sz val="8"/>
            <color indexed="81"/>
            <rFont val="Tahoma"/>
            <family val="2"/>
          </rPr>
          <t>-</t>
        </r>
        <r>
          <rPr>
            <sz val="10"/>
            <color indexed="81"/>
            <rFont val="Tahoma"/>
            <family val="2"/>
          </rPr>
          <t xml:space="preserve"> est "PASSE SECOND GROUPE" </t>
        </r>
        <r>
          <rPr>
            <i/>
            <sz val="8"/>
            <color indexed="81"/>
            <rFont val="Tahoma"/>
            <family val="2"/>
          </rPr>
          <t xml:space="preserve">(la moyenne -cellule </t>
        </r>
        <r>
          <rPr>
            <b/>
            <i/>
            <sz val="8"/>
            <color indexed="81"/>
            <rFont val="Tahoma"/>
            <family val="2"/>
          </rPr>
          <t>F39</t>
        </r>
        <r>
          <rPr>
            <i/>
            <sz val="8"/>
            <color indexed="81"/>
            <rFont val="Tahoma"/>
            <family val="2"/>
          </rPr>
          <t>- est comprise entre 8 et 9,99)</t>
        </r>
        <r>
          <rPr>
            <sz val="10"/>
            <color indexed="81"/>
            <rFont val="Tahoma"/>
            <family val="2"/>
          </rPr>
          <t xml:space="preserve">, saisir </t>
        </r>
        <r>
          <rPr>
            <sz val="14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Tahoma"/>
            <family val="2"/>
          </rPr>
          <t>notes</t>
        </r>
        <r>
          <rPr>
            <sz val="10"/>
            <color indexed="81"/>
            <rFont val="Tahoma"/>
            <family val="2"/>
          </rPr>
          <t xml:space="preserve"> /20 dans les cellules blanches accessibles correspondant à votre choix des épreuves du 2è GROUPE
La DECISION JURY à l'issue des épreuves du 2è groupe s'affiche dans la cellule </t>
        </r>
        <r>
          <rPr>
            <b/>
            <sz val="10"/>
            <color indexed="81"/>
            <rFont val="Tahoma"/>
            <family val="2"/>
          </rPr>
          <t>C48</t>
        </r>
      </text>
    </comment>
    <comment ref="I13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4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5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2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A25" authorId="0">
      <text>
        <r>
          <rPr>
            <sz val="12"/>
            <color indexed="81"/>
            <rFont val="Tahoma"/>
            <family val="2"/>
          </rPr>
          <t>Si vous êtes dispensé(e) de sport,</t>
        </r>
        <r>
          <rPr>
            <sz val="10"/>
            <color indexed="81"/>
            <rFont val="Tahoma"/>
            <family val="2"/>
          </rPr>
          <t xml:space="preserve">
- laissez OBLIGATOIREMENT la cellule </t>
        </r>
        <r>
          <rPr>
            <b/>
            <sz val="10"/>
            <color indexed="81"/>
            <rFont val="Tahoma"/>
            <family val="2"/>
          </rPr>
          <t>A26</t>
        </r>
        <r>
          <rPr>
            <sz val="10"/>
            <color indexed="81"/>
            <rFont val="Tahoma"/>
            <family val="2"/>
          </rPr>
          <t xml:space="preserve"> vierge </t>
        </r>
        <r>
          <rPr>
            <i/>
            <sz val="8"/>
            <color indexed="81"/>
            <rFont val="Tahoma"/>
            <family val="2"/>
          </rPr>
          <t>-cette étape permet de modifier le total Coefficient-</t>
        </r>
        <r>
          <rPr>
            <sz val="10"/>
            <color indexed="81"/>
            <rFont val="Tahoma"/>
            <family val="2"/>
          </rPr>
          <t xml:space="preserve">
- </t>
        </r>
        <r>
          <rPr>
            <u/>
            <sz val="12"/>
            <color indexed="81"/>
            <rFont val="Tahoma"/>
            <family val="2"/>
          </rPr>
          <t>et</t>
        </r>
        <r>
          <rPr>
            <sz val="10"/>
            <color indexed="81"/>
            <rFont val="Tahoma"/>
            <family val="2"/>
          </rPr>
          <t xml:space="preserve"> sélectionnez dans la liste déroulante (située en </t>
        </r>
        <r>
          <rPr>
            <b/>
            <sz val="10"/>
            <color indexed="81"/>
            <rFont val="Tahoma"/>
            <family val="2"/>
          </rPr>
          <t>H27</t>
        </r>
        <r>
          <rPr>
            <sz val="10"/>
            <color indexed="81"/>
            <rFont val="Tahoma"/>
            <family val="2"/>
          </rPr>
          <t>), le choix [</t>
        </r>
        <r>
          <rPr>
            <i/>
            <sz val="10"/>
            <color indexed="81"/>
            <rFont val="Tahoma"/>
            <family val="2"/>
          </rPr>
          <t>EPS DISPENSE</t>
        </r>
        <r>
          <rPr>
            <sz val="10"/>
            <color indexed="81"/>
            <rFont val="Tahoma"/>
            <family val="2"/>
          </rPr>
          <t>]</t>
        </r>
      </text>
    </comment>
    <comment ref="I25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A27" authorId="0">
      <text>
        <r>
          <rPr>
            <sz val="10"/>
            <color indexed="81"/>
            <rFont val="Tahoma"/>
            <family val="2"/>
          </rPr>
          <t xml:space="preserve">La note ARTS PLASTIQUES est obtenue par calcul
Elle correspond à la moyenne, </t>
        </r>
        <r>
          <rPr>
            <i/>
            <sz val="10"/>
            <color indexed="81"/>
            <rFont val="Tahoma"/>
            <family val="2"/>
          </rPr>
          <t>arrondie au point supérieur</t>
        </r>
        <r>
          <rPr>
            <sz val="10"/>
            <color indexed="81"/>
            <rFont val="Tahoma"/>
            <family val="2"/>
          </rPr>
          <t xml:space="preserve">, de la note obtenue à la </t>
        </r>
        <r>
          <rPr>
            <u/>
            <sz val="10"/>
            <color indexed="81"/>
            <rFont val="Tahoma"/>
            <family val="2"/>
          </rPr>
          <t>partie écrite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et</t>
        </r>
        <r>
          <rPr>
            <sz val="10"/>
            <color indexed="81"/>
            <rFont val="Tahoma"/>
            <family val="2"/>
          </rPr>
          <t xml:space="preserve"> de la note obtenue à la </t>
        </r>
        <r>
          <rPr>
            <u/>
            <sz val="10"/>
            <color indexed="81"/>
            <rFont val="Tahoma"/>
            <family val="2"/>
          </rPr>
          <t>partie orale</t>
        </r>
      </text>
    </comment>
    <comment ref="I27" authorId="0">
      <text>
        <r>
          <rPr>
            <sz val="10"/>
            <color indexed="81"/>
            <rFont val="Tahoma"/>
            <family val="2"/>
          </rPr>
          <t xml:space="preserve">La note ARTS PLASTIQUES de second groupe est obtenue par calcul
Elle correspond à la </t>
        </r>
        <r>
          <rPr>
            <b/>
            <sz val="11"/>
            <color indexed="81"/>
            <rFont val="Tahoma"/>
            <family val="2"/>
          </rPr>
          <t>moyenne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i/>
            <sz val="12"/>
            <color indexed="81"/>
            <rFont val="Tahoma"/>
            <family val="2"/>
          </rPr>
          <t>arrondie au point supérieur</t>
        </r>
        <r>
          <rPr>
            <sz val="10"/>
            <color indexed="81"/>
            <rFont val="Tahoma"/>
            <family val="2"/>
          </rPr>
          <t xml:space="preserve">,
de la note obtenue à </t>
        </r>
        <r>
          <rPr>
            <u/>
            <sz val="10"/>
            <color indexed="81"/>
            <rFont val="Tahoma"/>
            <family val="2"/>
          </rPr>
          <t>l'épreuve de second groupe</t>
        </r>
        <r>
          <rPr>
            <sz val="10"/>
            <color indexed="81"/>
            <rFont val="Tahoma"/>
            <family val="2"/>
          </rPr>
          <t xml:space="preserve"> (cellule </t>
        </r>
        <r>
          <rPr>
            <b/>
            <sz val="11"/>
            <color indexed="81"/>
            <rFont val="Tahoma"/>
            <family val="2"/>
          </rPr>
          <t>I28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b/>
            <sz val="14"/>
            <color indexed="81"/>
            <rFont val="Tahoma"/>
            <family val="2"/>
          </rPr>
          <t>et</t>
        </r>
        <r>
          <rPr>
            <sz val="10"/>
            <color indexed="81"/>
            <rFont val="Tahoma"/>
            <family val="2"/>
          </rPr>
          <t xml:space="preserve"> de la note obtenue à la </t>
        </r>
        <r>
          <rPr>
            <u/>
            <sz val="10"/>
            <color indexed="81"/>
            <rFont val="Tahoma"/>
            <family val="2"/>
          </rPr>
          <t>partie orale à l'épreuve de 1er groupe</t>
        </r>
        <r>
          <rPr>
            <sz val="10"/>
            <color indexed="81"/>
            <rFont val="Tahoma"/>
            <family val="2"/>
          </rPr>
          <t xml:space="preserve"> (cellule </t>
        </r>
        <r>
          <rPr>
            <b/>
            <sz val="12"/>
            <color indexed="81"/>
            <rFont val="Tahoma"/>
            <family val="2"/>
          </rPr>
          <t>A29</t>
        </r>
        <r>
          <rPr>
            <sz val="10"/>
            <color indexed="81"/>
            <rFont val="Tahoma"/>
            <family val="2"/>
          </rPr>
          <t>)</t>
        </r>
      </text>
    </comment>
    <comment ref="I30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31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33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45" authorId="0">
      <text>
        <r>
          <rPr>
            <sz val="10"/>
            <color indexed="81"/>
            <rFont val="Tahoma"/>
            <family val="2"/>
          </rPr>
          <t xml:space="preserve">Pour obtenir la mention européenne, deux conditions cumulatives sont nécessaires :
- obtenir une note </t>
        </r>
        <r>
          <rPr>
            <sz val="14"/>
            <color indexed="81"/>
            <rFont val="Tahoma"/>
            <family val="2"/>
          </rPr>
          <t>&gt;=12</t>
        </r>
        <r>
          <rPr>
            <sz val="10"/>
            <color indexed="81"/>
            <rFont val="Tahoma"/>
            <family val="2"/>
          </rPr>
          <t xml:space="preserve"> en LV1 ou LV2 sur la langue de la section
- obtenir une note </t>
        </r>
        <r>
          <rPr>
            <sz val="14"/>
            <color indexed="81"/>
            <rFont val="Tahoma"/>
            <family val="2"/>
          </rPr>
          <t>&gt;=10</t>
        </r>
        <r>
          <rPr>
            <sz val="10"/>
            <color indexed="81"/>
            <rFont val="Tahoma"/>
            <family val="2"/>
          </rPr>
          <t xml:space="preserve"> en langue européenne</t>
        </r>
      </text>
    </comment>
  </commentList>
</comments>
</file>

<file path=xl/comments2.xml><?xml version="1.0" encoding="utf-8"?>
<comments xmlns="http://schemas.openxmlformats.org/spreadsheetml/2006/main">
  <authors>
    <author>Lycée Mahatma Gandhi</author>
  </authors>
  <commentList>
    <comment ref="H11" authorId="0">
      <text>
        <r>
          <rPr>
            <sz val="10"/>
            <color indexed="81"/>
            <rFont val="Tahoma"/>
            <family val="2"/>
          </rPr>
          <t>Selon les disciplines, un menu déroulant permet de sélectionner l'épreuve choisie</t>
        </r>
      </text>
    </comment>
    <comment ref="A12" authorId="0">
      <text>
        <r>
          <rPr>
            <sz val="10"/>
            <color indexed="81"/>
            <rFont val="Tahoma"/>
            <family val="2"/>
          </rPr>
          <t xml:space="preserve">Seules les notes/20 sont à saisir par le candidat dans les seules cellules blanches accessibles
La MOYENNE SUR 20 est indiquée dans la cellule </t>
        </r>
        <r>
          <rPr>
            <b/>
            <sz val="10"/>
            <color indexed="81"/>
            <rFont val="Tahoma"/>
            <family val="2"/>
          </rPr>
          <t>F39</t>
        </r>
        <r>
          <rPr>
            <sz val="10"/>
            <color indexed="81"/>
            <rFont val="Tahoma"/>
            <family val="2"/>
          </rPr>
          <t xml:space="preserve">
La DECISION JURY à l'issue des épreuves du 1er groupe est indiquée dans la cellule </t>
        </r>
        <r>
          <rPr>
            <b/>
            <sz val="10"/>
            <color indexed="81"/>
            <rFont val="Tahoma"/>
            <family val="2"/>
          </rPr>
          <t>C45</t>
        </r>
      </text>
    </comment>
    <comment ref="I12" authorId="0">
      <text>
        <r>
          <rPr>
            <sz val="10"/>
            <color indexed="81"/>
            <rFont val="Tahoma"/>
            <family val="2"/>
          </rPr>
          <t xml:space="preserve">Si à l'issue des épreuves du 1er Groupe, la DECISION JURY </t>
        </r>
        <r>
          <rPr>
            <i/>
            <sz val="8"/>
            <color indexed="81"/>
            <rFont val="Tahoma"/>
            <family val="2"/>
          </rPr>
          <t xml:space="preserve">-cellule </t>
        </r>
        <r>
          <rPr>
            <b/>
            <i/>
            <sz val="8"/>
            <color indexed="81"/>
            <rFont val="Tahoma"/>
            <family val="2"/>
          </rPr>
          <t>C45</t>
        </r>
        <r>
          <rPr>
            <i/>
            <sz val="8"/>
            <color indexed="81"/>
            <rFont val="Tahoma"/>
            <family val="2"/>
          </rPr>
          <t>-</t>
        </r>
        <r>
          <rPr>
            <sz val="10"/>
            <color indexed="81"/>
            <rFont val="Tahoma"/>
            <family val="2"/>
          </rPr>
          <t xml:space="preserve"> est "PASSE SECOND GROUPE" </t>
        </r>
        <r>
          <rPr>
            <i/>
            <sz val="8"/>
            <color indexed="81"/>
            <rFont val="Tahoma"/>
            <family val="2"/>
          </rPr>
          <t xml:space="preserve">(la moyenne -cellule </t>
        </r>
        <r>
          <rPr>
            <b/>
            <i/>
            <sz val="8"/>
            <color indexed="81"/>
            <rFont val="Tahoma"/>
            <family val="2"/>
          </rPr>
          <t>F39</t>
        </r>
        <r>
          <rPr>
            <i/>
            <sz val="8"/>
            <color indexed="81"/>
            <rFont val="Tahoma"/>
            <family val="2"/>
          </rPr>
          <t>- est comprise entre 8 et 9,99)</t>
        </r>
        <r>
          <rPr>
            <sz val="10"/>
            <color indexed="81"/>
            <rFont val="Tahoma"/>
            <family val="2"/>
          </rPr>
          <t xml:space="preserve">, saisir </t>
        </r>
        <r>
          <rPr>
            <sz val="14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Tahoma"/>
            <family val="2"/>
          </rPr>
          <t>notes</t>
        </r>
        <r>
          <rPr>
            <sz val="10"/>
            <color indexed="81"/>
            <rFont val="Tahoma"/>
            <family val="2"/>
          </rPr>
          <t xml:space="preserve"> /20 dans les cellules blanches accessibles correspondant à votre choix des épreuves du 2è GROUPE
La DECISION JURY à l'issue des épreuves du 2è groupe s'affiche dans la cellule </t>
        </r>
        <r>
          <rPr>
            <b/>
            <sz val="10"/>
            <color indexed="81"/>
            <rFont val="Tahoma"/>
            <family val="2"/>
          </rPr>
          <t>C48</t>
        </r>
      </text>
    </comment>
    <comment ref="I13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4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5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2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A25" authorId="0">
      <text>
        <r>
          <rPr>
            <sz val="12"/>
            <color indexed="81"/>
            <rFont val="Tahoma"/>
            <family val="2"/>
          </rPr>
          <t>Si vous êtes dispensé(e) de sport,</t>
        </r>
        <r>
          <rPr>
            <sz val="10"/>
            <color indexed="81"/>
            <rFont val="Tahoma"/>
            <family val="2"/>
          </rPr>
          <t xml:space="preserve">
- laissez OBLIGATOIREMENT la cellule </t>
        </r>
        <r>
          <rPr>
            <b/>
            <sz val="10"/>
            <color indexed="81"/>
            <rFont val="Tahoma"/>
            <family val="2"/>
          </rPr>
          <t>A25</t>
        </r>
        <r>
          <rPr>
            <sz val="10"/>
            <color indexed="81"/>
            <rFont val="Tahoma"/>
            <family val="2"/>
          </rPr>
          <t xml:space="preserve"> vierge </t>
        </r>
        <r>
          <rPr>
            <i/>
            <sz val="8"/>
            <color indexed="81"/>
            <rFont val="Tahoma"/>
            <family val="2"/>
          </rPr>
          <t>-cette étape permet de modifier le total Coefficient-</t>
        </r>
        <r>
          <rPr>
            <sz val="10"/>
            <color indexed="81"/>
            <rFont val="Tahoma"/>
            <family val="2"/>
          </rPr>
          <t xml:space="preserve">
- </t>
        </r>
        <r>
          <rPr>
            <u/>
            <sz val="12"/>
            <color indexed="81"/>
            <rFont val="Tahoma"/>
            <family val="2"/>
          </rPr>
          <t>et</t>
        </r>
        <r>
          <rPr>
            <sz val="10"/>
            <color indexed="81"/>
            <rFont val="Tahoma"/>
            <family val="2"/>
          </rPr>
          <t xml:space="preserve"> sélectionnez dans la liste déroulante (située en </t>
        </r>
        <r>
          <rPr>
            <b/>
            <sz val="10"/>
            <color indexed="81"/>
            <rFont val="Tahoma"/>
            <family val="2"/>
          </rPr>
          <t>H26</t>
        </r>
        <r>
          <rPr>
            <sz val="10"/>
            <color indexed="81"/>
            <rFont val="Tahoma"/>
            <family val="2"/>
          </rPr>
          <t>), le choix [</t>
        </r>
        <r>
          <rPr>
            <i/>
            <sz val="10"/>
            <color indexed="81"/>
            <rFont val="Tahoma"/>
            <family val="2"/>
          </rPr>
          <t>EPS DISPENSE</t>
        </r>
        <r>
          <rPr>
            <sz val="10"/>
            <color indexed="81"/>
            <rFont val="Tahoma"/>
            <family val="2"/>
          </rPr>
          <t>]</t>
        </r>
      </text>
    </comment>
    <comment ref="I25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7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8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30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45" authorId="0">
      <text>
        <r>
          <rPr>
            <sz val="10"/>
            <color indexed="81"/>
            <rFont val="Tahoma"/>
            <family val="2"/>
          </rPr>
          <t xml:space="preserve">Pour obtenir la mention européenne, deux conditions cumulatives sont nécessaires :
- obtenir une note </t>
        </r>
        <r>
          <rPr>
            <sz val="14"/>
            <color indexed="81"/>
            <rFont val="Tahoma"/>
            <family val="2"/>
          </rPr>
          <t>&gt;=12</t>
        </r>
        <r>
          <rPr>
            <sz val="10"/>
            <color indexed="81"/>
            <rFont val="Tahoma"/>
            <family val="2"/>
          </rPr>
          <t xml:space="preserve"> en LV1 ou LV2 sur la langue de la section
- obtenir une note </t>
        </r>
        <r>
          <rPr>
            <sz val="14"/>
            <color indexed="81"/>
            <rFont val="Tahoma"/>
            <family val="2"/>
          </rPr>
          <t>&gt;=10</t>
        </r>
        <r>
          <rPr>
            <sz val="10"/>
            <color indexed="81"/>
            <rFont val="Tahoma"/>
            <family val="2"/>
          </rPr>
          <t xml:space="preserve"> en langue européenne</t>
        </r>
      </text>
    </comment>
  </commentList>
</comments>
</file>

<file path=xl/comments3.xml><?xml version="1.0" encoding="utf-8"?>
<comments xmlns="http://schemas.openxmlformats.org/spreadsheetml/2006/main">
  <authors>
    <author>Lycée Mahatma Gandhi</author>
  </authors>
  <commentList>
    <comment ref="H11" authorId="0">
      <text>
        <r>
          <rPr>
            <sz val="10"/>
            <color indexed="81"/>
            <rFont val="Tahoma"/>
            <family val="2"/>
          </rPr>
          <t>Selon les disciplines, un menu déroulant permet de sélectionner l'épreuve choisie</t>
        </r>
      </text>
    </comment>
    <comment ref="A12" authorId="0">
      <text>
        <r>
          <rPr>
            <sz val="10"/>
            <color indexed="81"/>
            <rFont val="Tahoma"/>
            <family val="2"/>
          </rPr>
          <t xml:space="preserve">Seules les notes/20 sont à saisir par le candidat dans les seules cellules blanches accessibles
La MOYENNE SUR 20 est indiquée dans la cellule </t>
        </r>
        <r>
          <rPr>
            <b/>
            <sz val="10"/>
            <color indexed="81"/>
            <rFont val="Tahoma"/>
            <family val="2"/>
          </rPr>
          <t>F39</t>
        </r>
        <r>
          <rPr>
            <sz val="10"/>
            <color indexed="81"/>
            <rFont val="Tahoma"/>
            <family val="2"/>
          </rPr>
          <t xml:space="preserve">
La DECISION JURY à l'issue des épreuves du 1er groupe est indiquée dans la cellule </t>
        </r>
        <r>
          <rPr>
            <b/>
            <sz val="10"/>
            <color indexed="81"/>
            <rFont val="Tahoma"/>
            <family val="2"/>
          </rPr>
          <t>C45</t>
        </r>
      </text>
    </comment>
    <comment ref="I12" authorId="0">
      <text>
        <r>
          <rPr>
            <sz val="10"/>
            <color indexed="81"/>
            <rFont val="Tahoma"/>
            <family val="2"/>
          </rPr>
          <t xml:space="preserve">Si à l'issue des épreuves du 1er Groupe, la DECISION JURY </t>
        </r>
        <r>
          <rPr>
            <i/>
            <sz val="8"/>
            <color indexed="81"/>
            <rFont val="Tahoma"/>
            <family val="2"/>
          </rPr>
          <t xml:space="preserve">-cellule </t>
        </r>
        <r>
          <rPr>
            <b/>
            <i/>
            <sz val="8"/>
            <color indexed="81"/>
            <rFont val="Tahoma"/>
            <family val="2"/>
          </rPr>
          <t>C45</t>
        </r>
        <r>
          <rPr>
            <i/>
            <sz val="8"/>
            <color indexed="81"/>
            <rFont val="Tahoma"/>
            <family val="2"/>
          </rPr>
          <t>-</t>
        </r>
        <r>
          <rPr>
            <sz val="10"/>
            <color indexed="81"/>
            <rFont val="Tahoma"/>
            <family val="2"/>
          </rPr>
          <t xml:space="preserve"> est "PASSE SECOND GROUPE" </t>
        </r>
        <r>
          <rPr>
            <i/>
            <sz val="8"/>
            <color indexed="81"/>
            <rFont val="Tahoma"/>
            <family val="2"/>
          </rPr>
          <t xml:space="preserve">(la moyenne -cellule </t>
        </r>
        <r>
          <rPr>
            <b/>
            <i/>
            <sz val="8"/>
            <color indexed="81"/>
            <rFont val="Tahoma"/>
            <family val="2"/>
          </rPr>
          <t>F39</t>
        </r>
        <r>
          <rPr>
            <i/>
            <sz val="8"/>
            <color indexed="81"/>
            <rFont val="Tahoma"/>
            <family val="2"/>
          </rPr>
          <t>- est comprise entre 8 et 9,99)</t>
        </r>
        <r>
          <rPr>
            <sz val="10"/>
            <color indexed="81"/>
            <rFont val="Tahoma"/>
            <family val="2"/>
          </rPr>
          <t xml:space="preserve">, saisir </t>
        </r>
        <r>
          <rPr>
            <sz val="14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Tahoma"/>
            <family val="2"/>
          </rPr>
          <t>notes</t>
        </r>
        <r>
          <rPr>
            <sz val="10"/>
            <color indexed="81"/>
            <rFont val="Tahoma"/>
            <family val="2"/>
          </rPr>
          <t xml:space="preserve"> /20 dans les cellules blanches accessibles correspondant à votre choix des épreuves du 2è GROUPE
La DECISION JURY à l'issue des épreuves du 2è groupe s'affiche dans la cellule </t>
        </r>
        <r>
          <rPr>
            <b/>
            <sz val="10"/>
            <color indexed="81"/>
            <rFont val="Tahoma"/>
            <family val="2"/>
          </rPr>
          <t>C48</t>
        </r>
      </text>
    </comment>
    <comment ref="I13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4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5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2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A25" authorId="0">
      <text>
        <r>
          <rPr>
            <sz val="12"/>
            <color indexed="81"/>
            <rFont val="Tahoma"/>
            <family val="2"/>
          </rPr>
          <t>Si vous êtes dispensé(e) de sport,</t>
        </r>
        <r>
          <rPr>
            <sz val="10"/>
            <color indexed="81"/>
            <rFont val="Tahoma"/>
            <family val="2"/>
          </rPr>
          <t xml:space="preserve">
- laissez OBLIGATOIREMENT la cellule </t>
        </r>
        <r>
          <rPr>
            <b/>
            <sz val="10"/>
            <color indexed="81"/>
            <rFont val="Tahoma"/>
            <family val="2"/>
          </rPr>
          <t>A25</t>
        </r>
        <r>
          <rPr>
            <sz val="10"/>
            <color indexed="81"/>
            <rFont val="Tahoma"/>
            <family val="2"/>
          </rPr>
          <t xml:space="preserve"> vierge </t>
        </r>
        <r>
          <rPr>
            <i/>
            <sz val="8"/>
            <color indexed="81"/>
            <rFont val="Tahoma"/>
            <family val="2"/>
          </rPr>
          <t>-cette étape permet de modifier le total Coefficient-</t>
        </r>
        <r>
          <rPr>
            <sz val="10"/>
            <color indexed="81"/>
            <rFont val="Tahoma"/>
            <family val="2"/>
          </rPr>
          <t xml:space="preserve">
- </t>
        </r>
        <r>
          <rPr>
            <u/>
            <sz val="12"/>
            <color indexed="81"/>
            <rFont val="Tahoma"/>
            <family val="2"/>
          </rPr>
          <t>et</t>
        </r>
        <r>
          <rPr>
            <sz val="10"/>
            <color indexed="81"/>
            <rFont val="Tahoma"/>
            <family val="2"/>
          </rPr>
          <t xml:space="preserve"> sélectionnez dans la liste déroulante (située en </t>
        </r>
        <r>
          <rPr>
            <b/>
            <sz val="10"/>
            <color indexed="81"/>
            <rFont val="Tahoma"/>
            <family val="2"/>
          </rPr>
          <t>H26</t>
        </r>
        <r>
          <rPr>
            <sz val="10"/>
            <color indexed="81"/>
            <rFont val="Tahoma"/>
            <family val="2"/>
          </rPr>
          <t>), le choix [</t>
        </r>
        <r>
          <rPr>
            <i/>
            <sz val="10"/>
            <color indexed="81"/>
            <rFont val="Tahoma"/>
            <family val="2"/>
          </rPr>
          <t>EPS DISPENSE</t>
        </r>
        <r>
          <rPr>
            <sz val="10"/>
            <color indexed="81"/>
            <rFont val="Tahoma"/>
            <family val="2"/>
          </rPr>
          <t>]</t>
        </r>
      </text>
    </comment>
    <comment ref="I25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7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8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30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45" authorId="0">
      <text>
        <r>
          <rPr>
            <sz val="10"/>
            <color indexed="81"/>
            <rFont val="Tahoma"/>
            <family val="2"/>
          </rPr>
          <t xml:space="preserve">Pour obtenir la mention européenne, deux conditions cumulatives sont nécessaires :
- obtenir une note </t>
        </r>
        <r>
          <rPr>
            <sz val="14"/>
            <color indexed="81"/>
            <rFont val="Tahoma"/>
            <family val="2"/>
          </rPr>
          <t>&gt;=12</t>
        </r>
        <r>
          <rPr>
            <sz val="10"/>
            <color indexed="81"/>
            <rFont val="Tahoma"/>
            <family val="2"/>
          </rPr>
          <t xml:space="preserve"> en LV1 ou LV2 sur la langue de la section
- obtenir une note </t>
        </r>
        <r>
          <rPr>
            <sz val="14"/>
            <color indexed="81"/>
            <rFont val="Tahoma"/>
            <family val="2"/>
          </rPr>
          <t>&gt;=10</t>
        </r>
        <r>
          <rPr>
            <sz val="10"/>
            <color indexed="81"/>
            <rFont val="Tahoma"/>
            <family val="2"/>
          </rPr>
          <t xml:space="preserve"> en langue européenne</t>
        </r>
      </text>
    </comment>
  </commentList>
</comments>
</file>

<file path=xl/comments4.xml><?xml version="1.0" encoding="utf-8"?>
<comments xmlns="http://schemas.openxmlformats.org/spreadsheetml/2006/main">
  <authors>
    <author>Lycée Mahatma Gandhi</author>
  </authors>
  <commentList>
    <comment ref="H11" authorId="0">
      <text>
        <r>
          <rPr>
            <sz val="10"/>
            <color indexed="81"/>
            <rFont val="Tahoma"/>
            <family val="2"/>
          </rPr>
          <t>Selon les disciplines, un menu déroulant permet de sélectionner l'épreuve choisie</t>
        </r>
      </text>
    </comment>
    <comment ref="A12" authorId="0">
      <text>
        <r>
          <rPr>
            <sz val="10"/>
            <color indexed="81"/>
            <rFont val="Tahoma"/>
            <family val="2"/>
          </rPr>
          <t xml:space="preserve">Seules les notes/20 sont à saisir par le candidat dans les seules cellules blanches accessibles
La MOYENNE SUR 20 est indiquée dans la cellule </t>
        </r>
        <r>
          <rPr>
            <b/>
            <sz val="10"/>
            <color indexed="81"/>
            <rFont val="Tahoma"/>
            <family val="2"/>
          </rPr>
          <t>F39</t>
        </r>
        <r>
          <rPr>
            <sz val="10"/>
            <color indexed="81"/>
            <rFont val="Tahoma"/>
            <family val="2"/>
          </rPr>
          <t xml:space="preserve">
La DECISION JURY à l'issue des épreuves du 1er groupe est indiquée dans la cellule </t>
        </r>
        <r>
          <rPr>
            <b/>
            <sz val="10"/>
            <color indexed="81"/>
            <rFont val="Tahoma"/>
            <family val="2"/>
          </rPr>
          <t>C45</t>
        </r>
      </text>
    </comment>
    <comment ref="I12" authorId="0">
      <text>
        <r>
          <rPr>
            <sz val="10"/>
            <color indexed="81"/>
            <rFont val="Tahoma"/>
            <family val="2"/>
          </rPr>
          <t xml:space="preserve">Si à l'issue des épreuves du 1er Groupe, la DECISION JURY </t>
        </r>
        <r>
          <rPr>
            <i/>
            <sz val="8"/>
            <color indexed="81"/>
            <rFont val="Tahoma"/>
            <family val="2"/>
          </rPr>
          <t xml:space="preserve">-cellule </t>
        </r>
        <r>
          <rPr>
            <b/>
            <i/>
            <sz val="8"/>
            <color indexed="81"/>
            <rFont val="Tahoma"/>
            <family val="2"/>
          </rPr>
          <t>C45</t>
        </r>
        <r>
          <rPr>
            <i/>
            <sz val="8"/>
            <color indexed="81"/>
            <rFont val="Tahoma"/>
            <family val="2"/>
          </rPr>
          <t>-</t>
        </r>
        <r>
          <rPr>
            <sz val="10"/>
            <color indexed="81"/>
            <rFont val="Tahoma"/>
            <family val="2"/>
          </rPr>
          <t xml:space="preserve"> est "PASSE SECOND GROUPE" </t>
        </r>
        <r>
          <rPr>
            <i/>
            <sz val="8"/>
            <color indexed="81"/>
            <rFont val="Tahoma"/>
            <family val="2"/>
          </rPr>
          <t xml:space="preserve">(la moyenne -cellule </t>
        </r>
        <r>
          <rPr>
            <b/>
            <i/>
            <sz val="8"/>
            <color indexed="81"/>
            <rFont val="Tahoma"/>
            <family val="2"/>
          </rPr>
          <t>F39</t>
        </r>
        <r>
          <rPr>
            <i/>
            <sz val="8"/>
            <color indexed="81"/>
            <rFont val="Tahoma"/>
            <family val="2"/>
          </rPr>
          <t>- est comprise entre 8 et 9,99)</t>
        </r>
        <r>
          <rPr>
            <sz val="10"/>
            <color indexed="81"/>
            <rFont val="Tahoma"/>
            <family val="2"/>
          </rPr>
          <t xml:space="preserve">, saisir </t>
        </r>
        <r>
          <rPr>
            <sz val="14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Tahoma"/>
            <family val="2"/>
          </rPr>
          <t>notes</t>
        </r>
        <r>
          <rPr>
            <sz val="10"/>
            <color indexed="81"/>
            <rFont val="Tahoma"/>
            <family val="2"/>
          </rPr>
          <t xml:space="preserve"> /20 dans les cellules blanches accessibles correspondant à votre choix des épreuves du 2è GROUPE
La DECISION JURY à l'issue des épreuves du 2è groupe s'affiche dans la cellule </t>
        </r>
        <r>
          <rPr>
            <b/>
            <sz val="10"/>
            <color indexed="81"/>
            <rFont val="Tahoma"/>
            <family val="2"/>
          </rPr>
          <t>C48</t>
        </r>
      </text>
    </comment>
    <comment ref="I13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4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5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2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A25" authorId="0">
      <text>
        <r>
          <rPr>
            <sz val="12"/>
            <color indexed="81"/>
            <rFont val="Tahoma"/>
            <family val="2"/>
          </rPr>
          <t>Si vous êtes dispensé(e) de sport,</t>
        </r>
        <r>
          <rPr>
            <sz val="10"/>
            <color indexed="81"/>
            <rFont val="Tahoma"/>
            <family val="2"/>
          </rPr>
          <t xml:space="preserve">
- laissez OBLIGATOIREMENT la cellule </t>
        </r>
        <r>
          <rPr>
            <b/>
            <sz val="10"/>
            <color indexed="81"/>
            <rFont val="Tahoma"/>
            <family val="2"/>
          </rPr>
          <t>A25</t>
        </r>
        <r>
          <rPr>
            <sz val="10"/>
            <color indexed="81"/>
            <rFont val="Tahoma"/>
            <family val="2"/>
          </rPr>
          <t xml:space="preserve"> vierge </t>
        </r>
        <r>
          <rPr>
            <i/>
            <sz val="8"/>
            <color indexed="81"/>
            <rFont val="Tahoma"/>
            <family val="2"/>
          </rPr>
          <t>-cette étape permet de modifier le total Coefficient-</t>
        </r>
        <r>
          <rPr>
            <sz val="10"/>
            <color indexed="81"/>
            <rFont val="Tahoma"/>
            <family val="2"/>
          </rPr>
          <t xml:space="preserve">
- </t>
        </r>
        <r>
          <rPr>
            <u/>
            <sz val="12"/>
            <color indexed="81"/>
            <rFont val="Tahoma"/>
            <family val="2"/>
          </rPr>
          <t>et</t>
        </r>
        <r>
          <rPr>
            <sz val="10"/>
            <color indexed="81"/>
            <rFont val="Tahoma"/>
            <family val="2"/>
          </rPr>
          <t xml:space="preserve"> sélectionnez dans la liste déroulante (située en </t>
        </r>
        <r>
          <rPr>
            <b/>
            <sz val="10"/>
            <color indexed="81"/>
            <rFont val="Tahoma"/>
            <family val="2"/>
          </rPr>
          <t>H26</t>
        </r>
        <r>
          <rPr>
            <sz val="10"/>
            <color indexed="81"/>
            <rFont val="Tahoma"/>
            <family val="2"/>
          </rPr>
          <t>), le choix [</t>
        </r>
        <r>
          <rPr>
            <i/>
            <sz val="10"/>
            <color indexed="81"/>
            <rFont val="Tahoma"/>
            <family val="2"/>
          </rPr>
          <t>EPS DISPENSE</t>
        </r>
        <r>
          <rPr>
            <sz val="10"/>
            <color indexed="81"/>
            <rFont val="Tahoma"/>
            <family val="2"/>
          </rPr>
          <t>]</t>
        </r>
      </text>
    </comment>
    <comment ref="I25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8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29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31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45" authorId="0">
      <text>
        <r>
          <rPr>
            <sz val="10"/>
            <color indexed="81"/>
            <rFont val="Tahoma"/>
            <family val="2"/>
          </rPr>
          <t xml:space="preserve">Pour obtenir la mention européenne, deux conditions cumulatives sont nécessaires :
- obtenir une note </t>
        </r>
        <r>
          <rPr>
            <sz val="14"/>
            <color indexed="81"/>
            <rFont val="Tahoma"/>
            <family val="2"/>
          </rPr>
          <t>&gt;=12</t>
        </r>
        <r>
          <rPr>
            <sz val="10"/>
            <color indexed="81"/>
            <rFont val="Tahoma"/>
            <family val="2"/>
          </rPr>
          <t xml:space="preserve"> en LV1 ou LV2 sur la langue de la section
- obtenir une note </t>
        </r>
        <r>
          <rPr>
            <sz val="14"/>
            <color indexed="81"/>
            <rFont val="Tahoma"/>
            <family val="2"/>
          </rPr>
          <t>&gt;=10</t>
        </r>
        <r>
          <rPr>
            <sz val="10"/>
            <color indexed="81"/>
            <rFont val="Tahoma"/>
            <family val="2"/>
          </rPr>
          <t xml:space="preserve"> en langue européenne</t>
        </r>
      </text>
    </comment>
  </commentList>
</comments>
</file>

<file path=xl/comments5.xml><?xml version="1.0" encoding="utf-8"?>
<comments xmlns="http://schemas.openxmlformats.org/spreadsheetml/2006/main">
  <authors>
    <author>Lycée Mahatma Gandhi</author>
  </authors>
  <commentList>
    <comment ref="A12" authorId="0">
      <text>
        <r>
          <rPr>
            <sz val="10"/>
            <color indexed="81"/>
            <rFont val="Tahoma"/>
            <family val="2"/>
          </rPr>
          <t xml:space="preserve">Seules les notes/20 sont à saisir par le candidat dans les seules cellules blanches accessibles
La MOYENNE SUR 20 est indiquée dans la cellule </t>
        </r>
        <r>
          <rPr>
            <b/>
            <sz val="10"/>
            <color indexed="81"/>
            <rFont val="Tahoma"/>
            <family val="2"/>
          </rPr>
          <t>F39</t>
        </r>
        <r>
          <rPr>
            <sz val="10"/>
            <color indexed="81"/>
            <rFont val="Tahoma"/>
            <family val="2"/>
          </rPr>
          <t xml:space="preserve">
La DECISION JURY à l'issue des épreuves du 1er groupe est indiquée dans la cellule </t>
        </r>
        <r>
          <rPr>
            <b/>
            <sz val="10"/>
            <color indexed="81"/>
            <rFont val="Tahoma"/>
            <family val="2"/>
          </rPr>
          <t>C45</t>
        </r>
      </text>
    </comment>
    <comment ref="I45" authorId="0">
      <text>
        <r>
          <rPr>
            <sz val="10"/>
            <color indexed="81"/>
            <rFont val="Tahoma"/>
            <family val="2"/>
          </rPr>
          <t xml:space="preserve">Pour obtenir la mention européenne, deux conditions cumulatives sont nécessaires :
- obtenir une note </t>
        </r>
        <r>
          <rPr>
            <sz val="14"/>
            <color indexed="81"/>
            <rFont val="Tahoma"/>
            <family val="2"/>
          </rPr>
          <t>&gt;=12</t>
        </r>
        <r>
          <rPr>
            <sz val="10"/>
            <color indexed="81"/>
            <rFont val="Tahoma"/>
            <family val="2"/>
          </rPr>
          <t xml:space="preserve"> en LV1 ou LV2 sur la langue de la section
- obtenir une note </t>
        </r>
        <r>
          <rPr>
            <sz val="14"/>
            <color indexed="81"/>
            <rFont val="Tahoma"/>
            <family val="2"/>
          </rPr>
          <t>&gt;=10</t>
        </r>
        <r>
          <rPr>
            <sz val="10"/>
            <color indexed="81"/>
            <rFont val="Tahoma"/>
            <family val="2"/>
          </rPr>
          <t xml:space="preserve"> en langue européenne</t>
        </r>
      </text>
    </comment>
  </commentList>
</comments>
</file>

<file path=xl/sharedStrings.xml><?xml version="1.0" encoding="utf-8"?>
<sst xmlns="http://schemas.openxmlformats.org/spreadsheetml/2006/main" count="541" uniqueCount="95">
  <si>
    <t>ACADEMIE DE LA REUNION</t>
  </si>
  <si>
    <t>SESSION :</t>
  </si>
  <si>
    <t>Juin</t>
  </si>
  <si>
    <t>Série :</t>
  </si>
  <si>
    <t>SPECIALITE :</t>
  </si>
  <si>
    <t>BACCALAUREAT GENERAL</t>
  </si>
  <si>
    <t>Ens. Spécia. :</t>
  </si>
  <si>
    <t>MATHEMATIQUES</t>
  </si>
  <si>
    <t>Prénom :</t>
  </si>
  <si>
    <t xml:space="preserve">Etablissement : </t>
  </si>
  <si>
    <t>LYC. MAHATMA GANDHI</t>
  </si>
  <si>
    <t>97440 ST ANDRE</t>
  </si>
  <si>
    <t>EPREUVES 1er GROUPE</t>
  </si>
  <si>
    <t>DISCIPLINES</t>
  </si>
  <si>
    <t>2è GROUPE</t>
  </si>
  <si>
    <t>1er GROUPE + 2è GROUPE</t>
  </si>
  <si>
    <t>NOTE
/20</t>
  </si>
  <si>
    <t>OBTENUE
EN ACA</t>
  </si>
  <si>
    <t>COEFF.</t>
  </si>
  <si>
    <t>POINTS</t>
  </si>
  <si>
    <t>POINTS
1er GROUPE</t>
  </si>
  <si>
    <t>POINTS
2è GROUPE</t>
  </si>
  <si>
    <t>POINTS
RETENUS</t>
  </si>
  <si>
    <t>HIST.GEOG.</t>
  </si>
  <si>
    <t>L.V.E. 1</t>
  </si>
  <si>
    <t>L.V.E. 2</t>
  </si>
  <si>
    <t>PHILOSOPHIE</t>
  </si>
  <si>
    <t>ED. PHYS. SPORT</t>
  </si>
  <si>
    <t>TRAV PERS ENC</t>
  </si>
  <si>
    <t>EPR. FACULT. 1</t>
  </si>
  <si>
    <t>EPR. FACULT. 2</t>
  </si>
  <si>
    <t>TOTAL</t>
  </si>
  <si>
    <t>MOYENNE SUR 20</t>
  </si>
  <si>
    <t>BAREME</t>
  </si>
  <si>
    <t>Total 1er groupe</t>
  </si>
  <si>
    <t>Total 2è groupe</t>
  </si>
  <si>
    <t>Moyenne</t>
  </si>
  <si>
    <t>8/20</t>
  </si>
  <si>
    <t>10/20</t>
  </si>
  <si>
    <t>12/20</t>
  </si>
  <si>
    <t>14/20</t>
  </si>
  <si>
    <t>16/20</t>
  </si>
  <si>
    <t>DECISION JURY</t>
  </si>
  <si>
    <t>1ER GROUPE :</t>
  </si>
  <si>
    <t>A MASQUER</t>
  </si>
  <si>
    <t>Cellule liée</t>
  </si>
  <si>
    <t>Ens Spé</t>
  </si>
  <si>
    <t>LV1</t>
  </si>
  <si>
    <t>LV2</t>
  </si>
  <si>
    <t>Epr Fac1</t>
  </si>
  <si>
    <t>Epr Fac2</t>
  </si>
  <si>
    <t>EPS</t>
  </si>
  <si>
    <t>ALLEMAND</t>
  </si>
  <si>
    <t>ART-ARTS PLASTIQUES</t>
  </si>
  <si>
    <t>EPS APTE</t>
  </si>
  <si>
    <t>ANGLAIS</t>
  </si>
  <si>
    <t>ART-DANSE</t>
  </si>
  <si>
    <t>EPS DISPENSE</t>
  </si>
  <si>
    <t>ESPAGNOL</t>
  </si>
  <si>
    <t>ART-MUSIQUE</t>
  </si>
  <si>
    <t>ART-THEATRE</t>
  </si>
  <si>
    <t>LATIN</t>
  </si>
  <si>
    <t>SECTION EUROP-ALLEMAND</t>
  </si>
  <si>
    <t>SECTION EUROP-ESPAGNOL</t>
  </si>
  <si>
    <t>TAMOUL</t>
  </si>
  <si>
    <t>Nom :</t>
  </si>
  <si>
    <t>LV1 EPF1</t>
  </si>
  <si>
    <t>LV1 EPF2</t>
  </si>
  <si>
    <t>LV2 EPF1</t>
  </si>
  <si>
    <t>LV2 EPF2</t>
  </si>
  <si>
    <t>somme</t>
  </si>
  <si>
    <t>LV3</t>
  </si>
  <si>
    <t>LANGUE VIVANTE 3</t>
  </si>
  <si>
    <t>HISTOIRE-GEO</t>
  </si>
  <si>
    <t>RELEVÉ DE NOTES (SIMULATION)</t>
  </si>
  <si>
    <t>LITTERATURE</t>
  </si>
  <si>
    <t>ARTS PLASTIQUES</t>
  </si>
  <si>
    <t>ARTS</t>
  </si>
  <si>
    <t>FRAN. LITTER. E</t>
  </si>
  <si>
    <t>FRAN. LITTER. O</t>
  </si>
  <si>
    <t>SCIENCES</t>
  </si>
  <si>
    <t>L.E.L.E.</t>
  </si>
  <si>
    <t>(LANG.VI.ETR)</t>
  </si>
  <si>
    <t>ARTS PLASTIQ.</t>
  </si>
  <si>
    <t>ART PART.ECR.</t>
  </si>
  <si>
    <t>ART PART.ORA.</t>
  </si>
  <si>
    <t>(3)</t>
  </si>
  <si>
    <t>LV1 APPROFONDIE</t>
  </si>
  <si>
    <t>LV2 ETRANGERE</t>
  </si>
  <si>
    <t>L</t>
  </si>
  <si>
    <t>LV1 + LV1 APP</t>
  </si>
  <si>
    <t>LV2 ETRANGERE APPROFONDIE</t>
  </si>
  <si>
    <t>LVE2 + LV2 ap</t>
  </si>
  <si>
    <t>LVE2 + LV2 APP</t>
  </si>
  <si>
    <t>LANGUE VIV. 2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</si>
</sst>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* #,##0.00_);_(* \(#,##0.00\);_(* &quot;-&quot;??_);_(@_)"/>
  </numFmts>
  <fonts count="33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0"/>
      <color indexed="81"/>
      <name val="Tahoma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6"/>
      <color theme="1"/>
      <name val="Calibri"/>
      <family val="2"/>
    </font>
    <font>
      <sz val="12"/>
      <name val="Calibri"/>
      <family val="2"/>
    </font>
    <font>
      <sz val="16"/>
      <name val="Calibri"/>
      <family val="2"/>
    </font>
    <font>
      <i/>
      <sz val="8"/>
      <color indexed="81"/>
      <name val="Tahoma"/>
      <family val="2"/>
    </font>
    <font>
      <sz val="20"/>
      <color theme="1"/>
      <name val="Calibri"/>
      <family val="2"/>
    </font>
    <font>
      <sz val="10"/>
      <color theme="2" tint="-0.249977111117893"/>
      <name val="Calibri"/>
      <family val="2"/>
    </font>
    <font>
      <sz val="14"/>
      <color indexed="81"/>
      <name val="Tahoma"/>
      <family val="2"/>
    </font>
    <font>
      <u/>
      <sz val="12"/>
      <color indexed="81"/>
      <name val="Tahoma"/>
      <family val="2"/>
    </font>
    <font>
      <sz val="12"/>
      <color indexed="81"/>
      <name val="Tahoma"/>
      <family val="2"/>
    </font>
    <font>
      <i/>
      <sz val="10"/>
      <color indexed="81"/>
      <name val="Tahoma"/>
      <family val="2"/>
    </font>
    <font>
      <b/>
      <i/>
      <sz val="8"/>
      <color indexed="81"/>
      <name val="Tahoma"/>
      <family val="2"/>
    </font>
    <font>
      <u/>
      <sz val="10"/>
      <color indexed="81"/>
      <name val="Tahoma"/>
      <family val="2"/>
    </font>
    <font>
      <b/>
      <sz val="11"/>
      <color indexed="81"/>
      <name val="Tahoma"/>
      <family val="2"/>
    </font>
    <font>
      <i/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4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right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11" xfId="0" applyFill="1" applyBorder="1" applyProtection="1"/>
    <xf numFmtId="0" fontId="0" fillId="2" borderId="10" xfId="0" applyFill="1" applyBorder="1" applyProtection="1"/>
    <xf numFmtId="0" fontId="0" fillId="2" borderId="7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18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2" xfId="0" applyFill="1" applyBorder="1" applyProtection="1"/>
    <xf numFmtId="0" fontId="0" fillId="2" borderId="14" xfId="0" applyFill="1" applyBorder="1" applyProtection="1"/>
    <xf numFmtId="0" fontId="0" fillId="2" borderId="13" xfId="0" applyFill="1" applyBorder="1" applyAlignment="1" applyProtection="1">
      <alignment horizontal="right" vertical="center"/>
    </xf>
    <xf numFmtId="0" fontId="0" fillId="2" borderId="5" xfId="0" applyFill="1" applyBorder="1" applyProtection="1"/>
    <xf numFmtId="43" fontId="15" fillId="2" borderId="1" xfId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0" fillId="2" borderId="15" xfId="0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/>
    </xf>
    <xf numFmtId="0" fontId="0" fillId="2" borderId="3" xfId="0" quotePrefix="1" applyFill="1" applyBorder="1" applyAlignment="1" applyProtection="1">
      <alignment horizontal="center" vertical="center"/>
    </xf>
    <xf numFmtId="0" fontId="0" fillId="2" borderId="15" xfId="0" quotePrefix="1" applyFill="1" applyBorder="1" applyAlignment="1" applyProtection="1">
      <alignment horizontal="center" vertical="center"/>
    </xf>
    <xf numFmtId="0" fontId="0" fillId="2" borderId="16" xfId="0" quotePrefix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16" fillId="2" borderId="0" xfId="0" applyFont="1" applyFill="1" applyProtection="1"/>
    <xf numFmtId="22" fontId="22" fillId="2" borderId="0" xfId="0" applyNumberFormat="1" applyFont="1" applyFill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1" xfId="0" quotePrefix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right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11" xfId="0" applyFill="1" applyBorder="1" applyProtection="1"/>
    <xf numFmtId="0" fontId="0" fillId="0" borderId="10" xfId="0" applyFill="1" applyBorder="1" applyProtection="1"/>
    <xf numFmtId="0" fontId="0" fillId="0" borderId="7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8" xfId="0" applyFill="1" applyBorder="1" applyProtection="1"/>
    <xf numFmtId="0" fontId="0" fillId="0" borderId="0" xfId="0" applyFill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Protection="1"/>
    <xf numFmtId="0" fontId="0" fillId="0" borderId="14" xfId="0" applyFill="1" applyBorder="1" applyProtection="1"/>
    <xf numFmtId="0" fontId="0" fillId="0" borderId="13" xfId="0" applyFill="1" applyBorder="1" applyAlignment="1" applyProtection="1">
      <alignment horizontal="right" vertical="center"/>
    </xf>
    <xf numFmtId="0" fontId="0" fillId="0" borderId="5" xfId="0" applyFill="1" applyBorder="1" applyProtection="1"/>
    <xf numFmtId="43" fontId="15" fillId="0" borderId="1" xfId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vertical="center"/>
    </xf>
    <xf numFmtId="0" fontId="0" fillId="0" borderId="3" xfId="0" quotePrefix="1" applyFill="1" applyBorder="1" applyAlignment="1" applyProtection="1">
      <alignment horizontal="center" vertical="center"/>
    </xf>
    <xf numFmtId="0" fontId="0" fillId="0" borderId="15" xfId="0" quotePrefix="1" applyFill="1" applyBorder="1" applyAlignment="1" applyProtection="1">
      <alignment horizontal="center" vertical="center"/>
    </xf>
    <xf numFmtId="0" fontId="0" fillId="0" borderId="16" xfId="0" quotePrefix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16" fillId="0" borderId="0" xfId="0" applyFont="1" applyFill="1" applyProtection="1"/>
    <xf numFmtId="22" fontId="3" fillId="0" borderId="0" xfId="0" applyNumberFormat="1" applyFont="1" applyFill="1" applyProtection="1"/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11" xfId="0" applyFill="1" applyBorder="1" applyAlignment="1" applyProtection="1"/>
    <xf numFmtId="0" fontId="0" fillId="0" borderId="11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22" fillId="2" borderId="0" xfId="0" applyFont="1" applyFill="1" applyProtection="1"/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right"/>
    </xf>
    <xf numFmtId="0" fontId="22" fillId="2" borderId="0" xfId="0" applyFont="1" applyFill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vertical="center"/>
    </xf>
    <xf numFmtId="0" fontId="0" fillId="3" borderId="4" xfId="0" applyFill="1" applyBorder="1" applyProtection="1">
      <protection locked="0"/>
    </xf>
    <xf numFmtId="49" fontId="0" fillId="2" borderId="10" xfId="0" quotePrefix="1" applyNumberFormat="1" applyFill="1" applyBorder="1" applyAlignment="1" applyProtection="1">
      <alignment horizontal="center"/>
    </xf>
    <xf numFmtId="49" fontId="0" fillId="2" borderId="11" xfId="0" quotePrefix="1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 textRotation="90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21" fillId="2" borderId="17" xfId="0" applyFont="1" applyFill="1" applyBorder="1" applyAlignment="1" applyProtection="1">
      <alignment horizontal="left" vertical="center" wrapText="1"/>
    </xf>
    <xf numFmtId="0" fontId="21" fillId="2" borderId="1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1" fillId="2" borderId="12" xfId="0" applyFont="1" applyFill="1" applyBorder="1" applyAlignment="1" applyProtection="1">
      <alignment horizontal="lef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17" fillId="2" borderId="17" xfId="0" applyFont="1" applyFill="1" applyBorder="1" applyAlignment="1" applyProtection="1">
      <alignment horizontal="left" vertical="center" wrapText="1"/>
    </xf>
    <xf numFmtId="0" fontId="17" fillId="2" borderId="9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left" vertical="center"/>
    </xf>
    <xf numFmtId="0" fontId="17" fillId="2" borderId="17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left" vertical="center"/>
    </xf>
    <xf numFmtId="0" fontId="17" fillId="2" borderId="14" xfId="0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 applyProtection="1">
      <alignment horizontal="left" vertical="center"/>
    </xf>
    <xf numFmtId="0" fontId="19" fillId="2" borderId="14" xfId="0" applyFont="1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center" vertical="center" textRotation="255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3" fontId="4" fillId="2" borderId="3" xfId="1" applyFont="1" applyFill="1" applyBorder="1" applyAlignment="1" applyProtection="1">
      <alignment horizontal="center" vertical="center"/>
    </xf>
    <xf numFmtId="43" fontId="4" fillId="2" borderId="4" xfId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textRotation="255"/>
    </xf>
    <xf numFmtId="0" fontId="0" fillId="0" borderId="11" xfId="0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17" fillId="0" borderId="17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14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/>
    </xf>
    <xf numFmtId="0" fontId="17" fillId="0" borderId="17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17" fillId="0" borderId="14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</xf>
    <xf numFmtId="0" fontId="19" fillId="0" borderId="1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43" fontId="4" fillId="0" borderId="3" xfId="1" applyFont="1" applyFill="1" applyBorder="1" applyAlignment="1" applyProtection="1">
      <alignment horizontal="center" vertical="center"/>
    </xf>
    <xf numFmtId="43" fontId="4" fillId="0" borderId="4" xfId="1" applyFont="1" applyFill="1" applyBorder="1" applyAlignment="1" applyProtection="1">
      <alignment horizontal="center" vertical="center"/>
    </xf>
  </cellXfs>
  <cellStyles count="86">
    <cellStyle name="Excel Built-in Normal" xfId="2"/>
    <cellStyle name="Milliers" xfId="1" builtinId="3"/>
    <cellStyle name="Milliers 2" xfId="3"/>
    <cellStyle name="Milliers 3" xfId="4"/>
    <cellStyle name="Milliers 4" xfId="5"/>
    <cellStyle name="Normal" xfId="0" builtinId="0"/>
    <cellStyle name="Normal 10" xfId="6"/>
    <cellStyle name="Normal 10 2" xfId="7"/>
    <cellStyle name="Normal 10 2 2" xfId="8"/>
    <cellStyle name="Normal 10 3" xfId="9"/>
    <cellStyle name="Normal 11" xfId="10"/>
    <cellStyle name="Normal 12" xfId="11"/>
    <cellStyle name="Normal 12 2" xfId="12"/>
    <cellStyle name="Normal 13" xfId="13"/>
    <cellStyle name="Normal 14" xfId="14"/>
    <cellStyle name="Normal 2" xfId="15"/>
    <cellStyle name="Normal 2 2" xfId="16"/>
    <cellStyle name="Normal 2 3" xfId="17"/>
    <cellStyle name="Normal 2 4" xfId="18"/>
    <cellStyle name="Normal 3" xfId="19"/>
    <cellStyle name="Normal 3 2" xfId="20"/>
    <cellStyle name="Normal 3 3" xfId="21"/>
    <cellStyle name="Normal 4" xfId="22"/>
    <cellStyle name="Normal 4 2" xfId="23"/>
    <cellStyle name="Normal 4 2 2" xfId="24"/>
    <cellStyle name="Normal 4 2 2 2" xfId="25"/>
    <cellStyle name="Normal 4 2 2 2 2" xfId="26"/>
    <cellStyle name="Normal 4 2 2 2 2 2" xfId="27"/>
    <cellStyle name="Normal 4 2 2 2 3" xfId="28"/>
    <cellStyle name="Normal 4 2 2 3" xfId="29"/>
    <cellStyle name="Normal 4 2 2 3 2" xfId="30"/>
    <cellStyle name="Normal 4 2 2 4" xfId="31"/>
    <cellStyle name="Normal 4 2 3" xfId="32"/>
    <cellStyle name="Normal 4 2 3 2" xfId="33"/>
    <cellStyle name="Normal 4 2 3 2 2" xfId="34"/>
    <cellStyle name="Normal 4 2 3 3" xfId="35"/>
    <cellStyle name="Normal 4 2 4" xfId="36"/>
    <cellStyle name="Normal 4 2 4 2" xfId="37"/>
    <cellStyle name="Normal 4 2 5" xfId="38"/>
    <cellStyle name="Normal 4 3" xfId="39"/>
    <cellStyle name="Normal 4 3 2" xfId="40"/>
    <cellStyle name="Normal 4 3 2 2" xfId="41"/>
    <cellStyle name="Normal 4 3 2 2 2" xfId="42"/>
    <cellStyle name="Normal 4 3 2 3" xfId="43"/>
    <cellStyle name="Normal 4 3 3" xfId="44"/>
    <cellStyle name="Normal 4 3 3 2" xfId="45"/>
    <cellStyle name="Normal 4 3 4" xfId="46"/>
    <cellStyle name="Normal 4 4" xfId="47"/>
    <cellStyle name="Normal 4 4 2" xfId="48"/>
    <cellStyle name="Normal 4 4 2 2" xfId="49"/>
    <cellStyle name="Normal 4 4 3" xfId="50"/>
    <cellStyle name="Normal 4 5" xfId="51"/>
    <cellStyle name="Normal 4 5 2" xfId="52"/>
    <cellStyle name="Normal 4 6" xfId="53"/>
    <cellStyle name="Normal 5" xfId="54"/>
    <cellStyle name="Normal 5 2" xfId="55"/>
    <cellStyle name="Normal 5 2 2" xfId="56"/>
    <cellStyle name="Normal 5 3" xfId="57"/>
    <cellStyle name="Normal 6" xfId="58"/>
    <cellStyle name="Normal 6 2" xfId="59"/>
    <cellStyle name="Normal 6 2 2" xfId="60"/>
    <cellStyle name="Normal 6 3" xfId="61"/>
    <cellStyle name="Normal 7" xfId="62"/>
    <cellStyle name="Normal 7 2" xfId="63"/>
    <cellStyle name="Normal 7 2 2" xfId="64"/>
    <cellStyle name="Normal 7 3" xfId="65"/>
    <cellStyle name="Normal 8" xfId="66"/>
    <cellStyle name="Normal 8 2" xfId="67"/>
    <cellStyle name="Normal 8 2 2" xfId="68"/>
    <cellStyle name="Normal 8 2 2 2" xfId="69"/>
    <cellStyle name="Normal 8 2 2 2 2" xfId="70"/>
    <cellStyle name="Normal 8 2 2 3" xfId="71"/>
    <cellStyle name="Normal 8 2 3" xfId="72"/>
    <cellStyle name="Normal 8 2 3 2" xfId="73"/>
    <cellStyle name="Normal 8 2 4" xfId="74"/>
    <cellStyle name="Normal 8 3" xfId="75"/>
    <cellStyle name="Normal 8 3 2" xfId="76"/>
    <cellStyle name="Normal 8 3 2 2" xfId="77"/>
    <cellStyle name="Normal 8 3 3" xfId="78"/>
    <cellStyle name="Normal 8 4" xfId="79"/>
    <cellStyle name="Normal 8 4 2" xfId="80"/>
    <cellStyle name="Normal 8 5" xfId="81"/>
    <cellStyle name="Normal 9" xfId="82"/>
    <cellStyle name="Pourcentage 2" xfId="83"/>
    <cellStyle name="Pourcentage 3" xfId="84"/>
    <cellStyle name="Pourcentage 4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14</xdr:row>
      <xdr:rowOff>0</xdr:rowOff>
    </xdr:from>
    <xdr:to>
      <xdr:col>6</xdr:col>
      <xdr:colOff>186375</xdr:colOff>
      <xdr:row>18</xdr:row>
      <xdr:rowOff>47625</xdr:rowOff>
    </xdr:to>
    <xdr:sp macro="" textlink="">
      <xdr:nvSpPr>
        <xdr:cNvPr id="2" name="ZoneTexte 1"/>
        <xdr:cNvSpPr txBox="1"/>
      </xdr:nvSpPr>
      <xdr:spPr>
        <a:xfrm rot="19389152">
          <a:off x="466725" y="2609850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9</xdr:col>
      <xdr:colOff>0</xdr:colOff>
      <xdr:row>14</xdr:row>
      <xdr:rowOff>0</xdr:rowOff>
    </xdr:from>
    <xdr:to>
      <xdr:col>13</xdr:col>
      <xdr:colOff>157800</xdr:colOff>
      <xdr:row>18</xdr:row>
      <xdr:rowOff>47625</xdr:rowOff>
    </xdr:to>
    <xdr:sp macro="" textlink="">
      <xdr:nvSpPr>
        <xdr:cNvPr id="3" name="ZoneTexte 2"/>
        <xdr:cNvSpPr txBox="1"/>
      </xdr:nvSpPr>
      <xdr:spPr>
        <a:xfrm rot="19389152">
          <a:off x="4943475" y="2609850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7</xdr:col>
      <xdr:colOff>0</xdr:colOff>
      <xdr:row>42</xdr:row>
      <xdr:rowOff>0</xdr:rowOff>
    </xdr:from>
    <xdr:to>
      <xdr:col>10</xdr:col>
      <xdr:colOff>281625</xdr:colOff>
      <xdr:row>45</xdr:row>
      <xdr:rowOff>19050</xdr:rowOff>
    </xdr:to>
    <xdr:sp macro="" textlink="">
      <xdr:nvSpPr>
        <xdr:cNvPr id="4" name="ZoneTexte 3"/>
        <xdr:cNvSpPr txBox="1"/>
      </xdr:nvSpPr>
      <xdr:spPr>
        <a:xfrm rot="19389152">
          <a:off x="3124200" y="7610475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14</xdr:row>
      <xdr:rowOff>0</xdr:rowOff>
    </xdr:from>
    <xdr:to>
      <xdr:col>6</xdr:col>
      <xdr:colOff>186375</xdr:colOff>
      <xdr:row>18</xdr:row>
      <xdr:rowOff>47625</xdr:rowOff>
    </xdr:to>
    <xdr:sp macro="" textlink="">
      <xdr:nvSpPr>
        <xdr:cNvPr id="2" name="ZoneTexte 1"/>
        <xdr:cNvSpPr txBox="1"/>
      </xdr:nvSpPr>
      <xdr:spPr>
        <a:xfrm rot="19389152">
          <a:off x="466725" y="2609850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9</xdr:col>
      <xdr:colOff>0</xdr:colOff>
      <xdr:row>14</xdr:row>
      <xdr:rowOff>0</xdr:rowOff>
    </xdr:from>
    <xdr:to>
      <xdr:col>13</xdr:col>
      <xdr:colOff>157800</xdr:colOff>
      <xdr:row>18</xdr:row>
      <xdr:rowOff>47625</xdr:rowOff>
    </xdr:to>
    <xdr:sp macro="" textlink="">
      <xdr:nvSpPr>
        <xdr:cNvPr id="3" name="ZoneTexte 2"/>
        <xdr:cNvSpPr txBox="1"/>
      </xdr:nvSpPr>
      <xdr:spPr>
        <a:xfrm rot="19389152">
          <a:off x="4943475" y="2609850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7</xdr:col>
      <xdr:colOff>0</xdr:colOff>
      <xdr:row>42</xdr:row>
      <xdr:rowOff>0</xdr:rowOff>
    </xdr:from>
    <xdr:to>
      <xdr:col>10</xdr:col>
      <xdr:colOff>281625</xdr:colOff>
      <xdr:row>45</xdr:row>
      <xdr:rowOff>19050</xdr:rowOff>
    </xdr:to>
    <xdr:sp macro="" textlink="">
      <xdr:nvSpPr>
        <xdr:cNvPr id="4" name="ZoneTexte 3"/>
        <xdr:cNvSpPr txBox="1"/>
      </xdr:nvSpPr>
      <xdr:spPr>
        <a:xfrm rot="19389152">
          <a:off x="3124200" y="7610475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14</xdr:row>
      <xdr:rowOff>0</xdr:rowOff>
    </xdr:from>
    <xdr:to>
      <xdr:col>6</xdr:col>
      <xdr:colOff>186375</xdr:colOff>
      <xdr:row>18</xdr:row>
      <xdr:rowOff>47625</xdr:rowOff>
    </xdr:to>
    <xdr:sp macro="" textlink="">
      <xdr:nvSpPr>
        <xdr:cNvPr id="2" name="ZoneTexte 1"/>
        <xdr:cNvSpPr txBox="1"/>
      </xdr:nvSpPr>
      <xdr:spPr>
        <a:xfrm rot="19389152">
          <a:off x="466725" y="2609850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9</xdr:col>
      <xdr:colOff>0</xdr:colOff>
      <xdr:row>14</xdr:row>
      <xdr:rowOff>0</xdr:rowOff>
    </xdr:from>
    <xdr:to>
      <xdr:col>13</xdr:col>
      <xdr:colOff>157800</xdr:colOff>
      <xdr:row>18</xdr:row>
      <xdr:rowOff>47625</xdr:rowOff>
    </xdr:to>
    <xdr:sp macro="" textlink="">
      <xdr:nvSpPr>
        <xdr:cNvPr id="3" name="ZoneTexte 2"/>
        <xdr:cNvSpPr txBox="1"/>
      </xdr:nvSpPr>
      <xdr:spPr>
        <a:xfrm rot="19389152">
          <a:off x="4943475" y="2609850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7</xdr:col>
      <xdr:colOff>0</xdr:colOff>
      <xdr:row>42</xdr:row>
      <xdr:rowOff>0</xdr:rowOff>
    </xdr:from>
    <xdr:to>
      <xdr:col>10</xdr:col>
      <xdr:colOff>281625</xdr:colOff>
      <xdr:row>45</xdr:row>
      <xdr:rowOff>19050</xdr:rowOff>
    </xdr:to>
    <xdr:sp macro="" textlink="">
      <xdr:nvSpPr>
        <xdr:cNvPr id="4" name="ZoneTexte 3"/>
        <xdr:cNvSpPr txBox="1"/>
      </xdr:nvSpPr>
      <xdr:spPr>
        <a:xfrm rot="19389152">
          <a:off x="3124200" y="7610475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14</xdr:row>
      <xdr:rowOff>0</xdr:rowOff>
    </xdr:from>
    <xdr:to>
      <xdr:col>6</xdr:col>
      <xdr:colOff>186375</xdr:colOff>
      <xdr:row>18</xdr:row>
      <xdr:rowOff>47625</xdr:rowOff>
    </xdr:to>
    <xdr:sp macro="" textlink="">
      <xdr:nvSpPr>
        <xdr:cNvPr id="2" name="ZoneTexte 1"/>
        <xdr:cNvSpPr txBox="1"/>
      </xdr:nvSpPr>
      <xdr:spPr>
        <a:xfrm rot="19389152">
          <a:off x="466725" y="2609850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9</xdr:col>
      <xdr:colOff>0</xdr:colOff>
      <xdr:row>14</xdr:row>
      <xdr:rowOff>0</xdr:rowOff>
    </xdr:from>
    <xdr:to>
      <xdr:col>13</xdr:col>
      <xdr:colOff>157800</xdr:colOff>
      <xdr:row>18</xdr:row>
      <xdr:rowOff>47625</xdr:rowOff>
    </xdr:to>
    <xdr:sp macro="" textlink="">
      <xdr:nvSpPr>
        <xdr:cNvPr id="3" name="ZoneTexte 2"/>
        <xdr:cNvSpPr txBox="1"/>
      </xdr:nvSpPr>
      <xdr:spPr>
        <a:xfrm rot="19389152">
          <a:off x="4943475" y="2609850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7</xdr:col>
      <xdr:colOff>0</xdr:colOff>
      <xdr:row>42</xdr:row>
      <xdr:rowOff>0</xdr:rowOff>
    </xdr:from>
    <xdr:to>
      <xdr:col>10</xdr:col>
      <xdr:colOff>281625</xdr:colOff>
      <xdr:row>45</xdr:row>
      <xdr:rowOff>19050</xdr:rowOff>
    </xdr:to>
    <xdr:sp macro="" textlink="">
      <xdr:nvSpPr>
        <xdr:cNvPr id="4" name="ZoneTexte 3"/>
        <xdr:cNvSpPr txBox="1"/>
      </xdr:nvSpPr>
      <xdr:spPr>
        <a:xfrm rot="19389152">
          <a:off x="3124200" y="7610475"/>
          <a:ext cx="252000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4</xdr:row>
      <xdr:rowOff>7275</xdr:rowOff>
    </xdr:from>
    <xdr:to>
      <xdr:col>10</xdr:col>
      <xdr:colOff>342899</xdr:colOff>
      <xdr:row>9</xdr:row>
      <xdr:rowOff>57149</xdr:rowOff>
    </xdr:to>
    <xdr:grpSp>
      <xdr:nvGrpSpPr>
        <xdr:cNvPr id="2" name="Groupe 1"/>
        <xdr:cNvGrpSpPr/>
      </xdr:nvGrpSpPr>
      <xdr:grpSpPr>
        <a:xfrm>
          <a:off x="3190874" y="835950"/>
          <a:ext cx="2667000" cy="859499"/>
          <a:chOff x="7124700" y="26325"/>
          <a:chExt cx="2667000" cy="859499"/>
        </a:xfrm>
      </xdr:grpSpPr>
      <xdr:sp macro="" textlink="">
        <xdr:nvSpPr>
          <xdr:cNvPr id="3" name="ZoneTexte 2"/>
          <xdr:cNvSpPr txBox="1"/>
        </xdr:nvSpPr>
        <xdr:spPr>
          <a:xfrm>
            <a:off x="7124700" y="314325"/>
            <a:ext cx="2667000" cy="571499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fr-FR" sz="1400"/>
              <a:t>Avant</a:t>
            </a:r>
            <a:r>
              <a:rPr lang="fr-FR" sz="1400" baseline="0"/>
              <a:t> d'imprimer, sélectionnez votre enseignement de spécialité</a:t>
            </a:r>
            <a:endParaRPr lang="fr-FR" sz="1400"/>
          </a:p>
        </xdr:txBody>
      </xdr:sp>
      <xdr:cxnSp macro="">
        <xdr:nvCxnSpPr>
          <xdr:cNvPr id="4" name="Connecteur droit avec flèche 3"/>
          <xdr:cNvCxnSpPr/>
        </xdr:nvCxnSpPr>
        <xdr:spPr>
          <a:xfrm rot="16200000" flipV="1">
            <a:off x="9209552" y="170325"/>
            <a:ext cx="288000" cy="0"/>
          </a:xfrm>
          <a:prstGeom prst="straightConnector1">
            <a:avLst/>
          </a:prstGeom>
          <a:ln w="2857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absolute">
    <xdr:from>
      <xdr:col>1</xdr:col>
      <xdr:colOff>0</xdr:colOff>
      <xdr:row>14</xdr:row>
      <xdr:rowOff>0</xdr:rowOff>
    </xdr:from>
    <xdr:to>
      <xdr:col>6</xdr:col>
      <xdr:colOff>138750</xdr:colOff>
      <xdr:row>18</xdr:row>
      <xdr:rowOff>47625</xdr:rowOff>
    </xdr:to>
    <xdr:sp macro="" textlink="">
      <xdr:nvSpPr>
        <xdr:cNvPr id="6" name="ZoneTexte 5"/>
        <xdr:cNvSpPr txBox="1"/>
      </xdr:nvSpPr>
      <xdr:spPr>
        <a:xfrm rot="19389152">
          <a:off x="466725" y="2609850"/>
          <a:ext cx="2415225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9</xdr:col>
      <xdr:colOff>0</xdr:colOff>
      <xdr:row>14</xdr:row>
      <xdr:rowOff>0</xdr:rowOff>
    </xdr:from>
    <xdr:to>
      <xdr:col>13</xdr:col>
      <xdr:colOff>53025</xdr:colOff>
      <xdr:row>18</xdr:row>
      <xdr:rowOff>47625</xdr:rowOff>
    </xdr:to>
    <xdr:sp macro="" textlink="">
      <xdr:nvSpPr>
        <xdr:cNvPr id="7" name="ZoneTexte 6"/>
        <xdr:cNvSpPr txBox="1"/>
      </xdr:nvSpPr>
      <xdr:spPr>
        <a:xfrm rot="19389152">
          <a:off x="5095875" y="2609850"/>
          <a:ext cx="2415225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7</xdr:col>
      <xdr:colOff>0</xdr:colOff>
      <xdr:row>42</xdr:row>
      <xdr:rowOff>0</xdr:rowOff>
    </xdr:from>
    <xdr:to>
      <xdr:col>9</xdr:col>
      <xdr:colOff>395925</xdr:colOff>
      <xdr:row>45</xdr:row>
      <xdr:rowOff>19050</xdr:rowOff>
    </xdr:to>
    <xdr:sp macro="" textlink="">
      <xdr:nvSpPr>
        <xdr:cNvPr id="8" name="ZoneTexte 7"/>
        <xdr:cNvSpPr txBox="1"/>
      </xdr:nvSpPr>
      <xdr:spPr>
        <a:xfrm rot="19389152">
          <a:off x="3076575" y="7610475"/>
          <a:ext cx="2415225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A72"/>
  <sheetViews>
    <sheetView showGridLines="0" tabSelected="1" workbookViewId="0">
      <selection activeCell="B5" sqref="B5:E5"/>
    </sheetView>
  </sheetViews>
  <sheetFormatPr baseColWidth="10" defaultRowHeight="12.75"/>
  <cols>
    <col min="1" max="1" width="7" style="1" customWidth="1"/>
    <col min="2" max="2" width="12" style="1" bestFit="1" customWidth="1"/>
    <col min="3" max="3" width="6.85546875" style="1" bestFit="1" customWidth="1"/>
    <col min="4" max="5" width="5.7109375" style="1" bestFit="1" customWidth="1"/>
    <col min="6" max="6" width="4.7109375" style="1" customWidth="1"/>
    <col min="7" max="7" width="4.85546875" style="1" customWidth="1"/>
    <col min="8" max="8" width="22.140625" style="1" customWidth="1"/>
    <col min="9" max="9" width="5.140625" style="1" bestFit="1" customWidth="1"/>
    <col min="10" max="10" width="6.28515625" style="1" bestFit="1" customWidth="1"/>
    <col min="11" max="11" width="10.42578125" style="1" bestFit="1" customWidth="1"/>
    <col min="12" max="12" width="9.7109375" style="1" bestFit="1" customWidth="1"/>
    <col min="13" max="13" width="9" style="1" customWidth="1"/>
    <col min="14" max="16384" width="11.42578125" style="1"/>
  </cols>
  <sheetData>
    <row r="1" spans="1:13" ht="15.75">
      <c r="A1" s="1" t="s">
        <v>0</v>
      </c>
      <c r="F1" s="47">
        <f ca="1">NOW()</f>
        <v>42060.800684259259</v>
      </c>
      <c r="H1" s="2" t="s">
        <v>1</v>
      </c>
      <c r="I1" s="3" t="s">
        <v>2</v>
      </c>
      <c r="J1" s="2">
        <f ca="1">YEAR(F1)</f>
        <v>2015</v>
      </c>
      <c r="K1" s="4" t="s">
        <v>3</v>
      </c>
      <c r="L1" s="5" t="s">
        <v>89</v>
      </c>
    </row>
    <row r="2" spans="1:13">
      <c r="H2" s="1" t="s">
        <v>4</v>
      </c>
      <c r="I2" s="6" t="s">
        <v>75</v>
      </c>
    </row>
    <row r="3" spans="1:13" ht="15.75">
      <c r="A3" s="7" t="s">
        <v>5</v>
      </c>
      <c r="H3" s="1" t="s">
        <v>6</v>
      </c>
      <c r="I3" s="8" t="s">
        <v>77</v>
      </c>
    </row>
    <row r="4" spans="1:13" ht="21">
      <c r="F4" s="9" t="s">
        <v>74</v>
      </c>
    </row>
    <row r="5" spans="1:13">
      <c r="A5" s="1" t="s">
        <v>65</v>
      </c>
      <c r="B5" s="173"/>
      <c r="C5" s="174"/>
      <c r="D5" s="174"/>
      <c r="E5" s="175"/>
      <c r="F5" s="10"/>
    </row>
    <row r="6" spans="1:13">
      <c r="A6" s="1" t="s">
        <v>8</v>
      </c>
      <c r="B6" s="173"/>
      <c r="C6" s="174"/>
      <c r="D6" s="174"/>
      <c r="E6" s="175"/>
      <c r="F6" s="10"/>
    </row>
    <row r="8" spans="1:13">
      <c r="A8" s="1" t="s">
        <v>9</v>
      </c>
      <c r="C8" s="1" t="s">
        <v>10</v>
      </c>
    </row>
    <row r="9" spans="1:13">
      <c r="C9" s="1" t="s">
        <v>11</v>
      </c>
      <c r="J9" s="11"/>
    </row>
    <row r="11" spans="1:13" ht="12.75" customHeight="1">
      <c r="A11" s="176" t="s">
        <v>12</v>
      </c>
      <c r="B11" s="176"/>
      <c r="C11" s="176"/>
      <c r="D11" s="176"/>
      <c r="E11" s="176"/>
      <c r="F11" s="176"/>
      <c r="G11" s="176"/>
      <c r="H11" s="177" t="s">
        <v>13</v>
      </c>
      <c r="I11" s="179" t="s">
        <v>14</v>
      </c>
      <c r="J11" s="180"/>
      <c r="K11" s="168" t="s">
        <v>15</v>
      </c>
      <c r="L11" s="169"/>
      <c r="M11" s="170"/>
    </row>
    <row r="12" spans="1:13" ht="25.5">
      <c r="A12" s="49" t="s">
        <v>16</v>
      </c>
      <c r="B12" s="12" t="s">
        <v>17</v>
      </c>
      <c r="C12" s="12"/>
      <c r="D12" s="171" t="s">
        <v>18</v>
      </c>
      <c r="E12" s="172"/>
      <c r="F12" s="171" t="s">
        <v>19</v>
      </c>
      <c r="G12" s="172"/>
      <c r="H12" s="178"/>
      <c r="I12" s="13" t="s">
        <v>16</v>
      </c>
      <c r="J12" s="14" t="s">
        <v>18</v>
      </c>
      <c r="K12" s="13" t="s">
        <v>20</v>
      </c>
      <c r="L12" s="13" t="s">
        <v>21</v>
      </c>
      <c r="M12" s="13" t="s">
        <v>22</v>
      </c>
    </row>
    <row r="13" spans="1:13">
      <c r="A13" s="50"/>
      <c r="B13" s="15">
        <f ca="1">$J$1-1</f>
        <v>2014</v>
      </c>
      <c r="C13" s="15"/>
      <c r="D13" s="166">
        <v>3</v>
      </c>
      <c r="E13" s="167"/>
      <c r="F13" s="166" t="str">
        <f>IF(A13="","",A13*D13)</f>
        <v/>
      </c>
      <c r="G13" s="167"/>
      <c r="H13" s="16" t="s">
        <v>78</v>
      </c>
      <c r="I13" s="17"/>
      <c r="J13" s="18" t="str">
        <f t="shared" ref="J13:J17" si="0">IF(OR($F$39&lt;8,$F$39&gt;=10),"",D13)</f>
        <v/>
      </c>
      <c r="K13" s="15" t="str">
        <f t="shared" ref="K13:K17" si="1">IF($F$39&lt;8,"",IF($F$39&gt;=10,"",F13))</f>
        <v/>
      </c>
      <c r="L13" s="15" t="str">
        <f t="shared" ref="L13:L17" si="2">IF($F$39&lt;8,"",IF($F$39&gt;=10,"",IF(I13="","",I13*J13)))</f>
        <v/>
      </c>
      <c r="M13" s="15" t="str">
        <f t="shared" ref="M13:M17" si="3">IF(I13="",K13,IF(L13&gt;=K13,L13,K13))</f>
        <v/>
      </c>
    </row>
    <row r="14" spans="1:13" ht="12.75" customHeight="1">
      <c r="A14" s="48"/>
      <c r="B14" s="15">
        <f ca="1">$J$1-1</f>
        <v>2014</v>
      </c>
      <c r="C14" s="15"/>
      <c r="D14" s="139">
        <v>2</v>
      </c>
      <c r="E14" s="138"/>
      <c r="F14" s="139" t="str">
        <f t="shared" ref="F14:F17" si="4">IF(A14="","",A14*D14)</f>
        <v/>
      </c>
      <c r="G14" s="138"/>
      <c r="H14" s="19" t="s">
        <v>79</v>
      </c>
      <c r="I14" s="15"/>
      <c r="J14" s="18" t="str">
        <f t="shared" si="0"/>
        <v/>
      </c>
      <c r="K14" s="15" t="str">
        <f t="shared" si="1"/>
        <v/>
      </c>
      <c r="L14" s="15" t="str">
        <f t="shared" si="2"/>
        <v/>
      </c>
      <c r="M14" s="15" t="str">
        <f t="shared" si="3"/>
        <v/>
      </c>
    </row>
    <row r="15" spans="1:13" ht="12.75" customHeight="1">
      <c r="A15" s="48"/>
      <c r="B15" s="15">
        <f ca="1">$J$1-1</f>
        <v>2014</v>
      </c>
      <c r="C15" s="15"/>
      <c r="D15" s="139">
        <v>2</v>
      </c>
      <c r="E15" s="138"/>
      <c r="F15" s="139" t="str">
        <f t="shared" si="4"/>
        <v/>
      </c>
      <c r="G15" s="138"/>
      <c r="H15" s="19" t="s">
        <v>80</v>
      </c>
      <c r="I15" s="15"/>
      <c r="J15" s="18" t="str">
        <f t="shared" si="0"/>
        <v/>
      </c>
      <c r="K15" s="15" t="str">
        <f t="shared" si="1"/>
        <v/>
      </c>
      <c r="L15" s="15" t="str">
        <f t="shared" si="2"/>
        <v/>
      </c>
      <c r="M15" s="15" t="str">
        <f t="shared" si="3"/>
        <v/>
      </c>
    </row>
    <row r="16" spans="1:13" ht="12.75" customHeight="1">
      <c r="A16" s="48"/>
      <c r="B16" s="15"/>
      <c r="C16" s="15"/>
      <c r="D16" s="139">
        <v>4</v>
      </c>
      <c r="E16" s="138"/>
      <c r="F16" s="139" t="str">
        <f t="shared" si="4"/>
        <v/>
      </c>
      <c r="G16" s="138"/>
      <c r="H16" s="19" t="s">
        <v>75</v>
      </c>
      <c r="I16" s="48"/>
      <c r="J16" s="18" t="str">
        <f t="shared" si="0"/>
        <v/>
      </c>
      <c r="K16" s="15" t="str">
        <f t="shared" si="1"/>
        <v/>
      </c>
      <c r="L16" s="15" t="str">
        <f t="shared" si="2"/>
        <v/>
      </c>
      <c r="M16" s="15" t="str">
        <f>IF(I16="",K16,IF(L16&gt;=K16,L16,K16))</f>
        <v/>
      </c>
    </row>
    <row r="17" spans="1:27" ht="12.75" customHeight="1">
      <c r="A17" s="48"/>
      <c r="B17" s="15"/>
      <c r="C17" s="15"/>
      <c r="D17" s="139">
        <v>4</v>
      </c>
      <c r="E17" s="138"/>
      <c r="F17" s="139" t="str">
        <f t="shared" si="4"/>
        <v/>
      </c>
      <c r="G17" s="138"/>
      <c r="H17" s="19" t="s">
        <v>23</v>
      </c>
      <c r="I17" s="48"/>
      <c r="J17" s="18" t="str">
        <f t="shared" si="0"/>
        <v/>
      </c>
      <c r="K17" s="15" t="str">
        <f t="shared" si="1"/>
        <v/>
      </c>
      <c r="L17" s="15" t="str">
        <f t="shared" si="2"/>
        <v/>
      </c>
      <c r="M17" s="15" t="str">
        <f t="shared" si="3"/>
        <v/>
      </c>
    </row>
    <row r="18" spans="1:27" ht="12.75" customHeight="1">
      <c r="A18" s="48"/>
      <c r="B18" s="20"/>
      <c r="C18" s="20"/>
      <c r="D18" s="139">
        <v>4</v>
      </c>
      <c r="E18" s="138"/>
      <c r="F18" s="139" t="str">
        <f t="shared" ref="F18" si="5">IF(A18="","",A18*D18)</f>
        <v/>
      </c>
      <c r="G18" s="138"/>
      <c r="H18" s="20" t="s">
        <v>24</v>
      </c>
      <c r="I18" s="51"/>
      <c r="J18" s="18" t="str">
        <f t="shared" ref="J18" si="6">IF(OR($F$39&lt;8,$F$39&gt;=10),"",D18)</f>
        <v/>
      </c>
      <c r="K18" s="15" t="str">
        <f t="shared" ref="K18" si="7">IF($F$39&lt;8,"",IF($F$39&gt;=10,"",F18))</f>
        <v/>
      </c>
      <c r="L18" s="15" t="str">
        <f t="shared" ref="L18" si="8">IF($F$39&lt;8,"",IF($F$39&gt;=10,"",IF(I18="","",I18*J18)))</f>
        <v/>
      </c>
      <c r="M18" s="15" t="str">
        <f t="shared" ref="M18" si="9">IF(I18="",K18,IF(L18&gt;=K18,L18,K18))</f>
        <v/>
      </c>
    </row>
    <row r="19" spans="1:27" ht="12.75" customHeight="1">
      <c r="A19" s="15"/>
      <c r="B19" s="15"/>
      <c r="C19" s="15"/>
      <c r="D19" s="139"/>
      <c r="E19" s="138"/>
      <c r="F19" s="139"/>
      <c r="G19" s="138"/>
      <c r="H19" s="22" t="str">
        <f>IF(D54=1,"",INDEX(C56:D60,D54,2))</f>
        <v/>
      </c>
      <c r="I19" s="15"/>
      <c r="J19" s="18"/>
      <c r="K19" s="15"/>
      <c r="L19" s="15" t="str">
        <f t="shared" ref="L19:L21" si="10">IF($F$39&lt;8,"",IF($F$39&gt;=10,"",IF(I19="","",I19*J19)))</f>
        <v/>
      </c>
      <c r="M19" s="15"/>
    </row>
    <row r="20" spans="1:27">
      <c r="A20" s="48"/>
      <c r="B20" s="15"/>
      <c r="C20" s="15"/>
      <c r="D20" s="139">
        <v>4</v>
      </c>
      <c r="E20" s="138"/>
      <c r="F20" s="139" t="str">
        <f>IF(A20="","",A20*D20)</f>
        <v/>
      </c>
      <c r="G20" s="138"/>
      <c r="H20" s="19" t="s">
        <v>94</v>
      </c>
      <c r="I20" s="48"/>
      <c r="J20" s="18" t="str">
        <f>IF(OR($F$39&lt;8,$F$39&gt;=10),"",D20)</f>
        <v/>
      </c>
      <c r="K20" s="15" t="str">
        <f>IF($F$39&lt;8,"",IF($F$39&gt;=10,"",F20))</f>
        <v/>
      </c>
      <c r="L20" s="15" t="str">
        <f t="shared" si="10"/>
        <v/>
      </c>
      <c r="M20" s="15" t="str">
        <f>IF(I20="",K20,IF(L20&gt;=K20,L20,K20))</f>
        <v/>
      </c>
    </row>
    <row r="21" spans="1:27">
      <c r="A21" s="15"/>
      <c r="B21" s="15"/>
      <c r="C21" s="15"/>
      <c r="D21" s="139"/>
      <c r="E21" s="138"/>
      <c r="F21" s="139"/>
      <c r="G21" s="138"/>
      <c r="H21" s="105" t="str">
        <f>IF(F54=1,"",INDEX(E56:F60,F54,2))</f>
        <v/>
      </c>
      <c r="I21" s="15"/>
      <c r="J21" s="100"/>
      <c r="K21" s="100"/>
      <c r="L21" s="100" t="str">
        <f t="shared" si="10"/>
        <v/>
      </c>
      <c r="M21" s="100"/>
    </row>
    <row r="22" spans="1:27">
      <c r="A22" s="134"/>
      <c r="B22" s="20"/>
      <c r="C22" s="20"/>
      <c r="D22" s="137">
        <v>1</v>
      </c>
      <c r="E22" s="138"/>
      <c r="F22" s="137" t="str">
        <f>IF(A22="","",A22*D22)</f>
        <v/>
      </c>
      <c r="G22" s="138"/>
      <c r="H22" s="20" t="s">
        <v>81</v>
      </c>
      <c r="I22" s="15"/>
      <c r="J22" s="112" t="str">
        <f>IF(OR($F$39&lt;8,$F$39&gt;=10),"",D22)</f>
        <v/>
      </c>
      <c r="K22" s="15" t="str">
        <f>IF($F$39&lt;8,"",IF($F$39&gt;=10,"",F22))</f>
        <v/>
      </c>
      <c r="L22" s="15" t="str">
        <f t="shared" ref="L22" si="11">IF($F$39&lt;8,"",IF($F$39&gt;=10,"",IF(I22="","",I22*J22)))</f>
        <v/>
      </c>
      <c r="M22" s="15" t="str">
        <f>IF(I22="",K22,IF(L22&gt;=K22,L22,K22))</f>
        <v/>
      </c>
    </row>
    <row r="23" spans="1:27">
      <c r="A23" s="20"/>
      <c r="B23" s="20"/>
      <c r="C23" s="20"/>
      <c r="D23" s="6"/>
      <c r="E23" s="20"/>
      <c r="F23" s="6"/>
      <c r="G23" s="20"/>
      <c r="H23" s="20" t="s">
        <v>82</v>
      </c>
      <c r="I23" s="20"/>
      <c r="J23" s="20"/>
      <c r="K23" s="20"/>
      <c r="L23" s="20"/>
      <c r="M23" s="20"/>
    </row>
    <row r="24" spans="1:27">
      <c r="A24" s="48"/>
      <c r="B24" s="100"/>
      <c r="C24" s="100"/>
      <c r="D24" s="137">
        <v>7</v>
      </c>
      <c r="E24" s="138"/>
      <c r="F24" s="137" t="str">
        <f>IF(A24="","",A24*D24)</f>
        <v/>
      </c>
      <c r="G24" s="138"/>
      <c r="H24" s="20" t="s">
        <v>26</v>
      </c>
      <c r="I24" s="106"/>
      <c r="J24" s="100" t="str">
        <f>IF(OR($F$39&lt;8,$F$39&gt;=10),"",D24)</f>
        <v/>
      </c>
      <c r="K24" s="100" t="str">
        <f>IF($F$39&lt;8,"",IF($F$39&gt;=10,"",F24))</f>
        <v/>
      </c>
      <c r="L24" s="100" t="str">
        <f>IF($F$39&lt;8,"",IF($F$39&gt;=10,"",IF(I24="","",I24*J24)))</f>
        <v/>
      </c>
      <c r="M24" s="100" t="str">
        <f>IF(I24="",K24,IF(L24&gt;=K24,L24,K24))</f>
        <v/>
      </c>
    </row>
    <row r="25" spans="1:27">
      <c r="A25" s="48"/>
      <c r="B25" s="100"/>
      <c r="C25" s="100"/>
      <c r="D25" s="137" t="str">
        <f>IF(A25="","",2)</f>
        <v/>
      </c>
      <c r="E25" s="138"/>
      <c r="F25" s="139" t="str">
        <f>IF(A25="","",A25*D25)</f>
        <v/>
      </c>
      <c r="G25" s="138"/>
      <c r="H25" s="20" t="s">
        <v>27</v>
      </c>
      <c r="I25" s="15"/>
      <c r="J25" s="100" t="str">
        <f>IF(OR($F$39&lt;8,$F$39&gt;=10),"",D25)</f>
        <v/>
      </c>
      <c r="K25" s="100" t="str">
        <f>IF($F$39&lt;8,"",IF($F$39&gt;=10,"",F25))</f>
        <v/>
      </c>
      <c r="L25" s="100" t="str">
        <f>IF($F$39&lt;8,"",IF($F$39&gt;=10,"",IF(I25="","",I25*J25)))</f>
        <v/>
      </c>
      <c r="M25" s="100" t="str">
        <f>IF(I25="",K25,IF(L25&gt;=K25,L25,K25))</f>
        <v/>
      </c>
    </row>
    <row r="26" spans="1:27">
      <c r="A26" s="15"/>
      <c r="B26" s="100"/>
      <c r="C26" s="100"/>
      <c r="D26" s="137"/>
      <c r="E26" s="138"/>
      <c r="F26" s="137"/>
      <c r="G26" s="138"/>
      <c r="H26" s="20" t="str">
        <f>IF(L54=1,"",INDEX(K56:L59,L54,2))</f>
        <v/>
      </c>
      <c r="I26" s="15"/>
      <c r="J26" s="100"/>
      <c r="K26" s="100"/>
      <c r="L26" s="100" t="str">
        <f>IF($F$39&lt;8,"",IF($F$39&gt;=10,"",IF(I26="","",I26*J26)))</f>
        <v/>
      </c>
      <c r="M26" s="100"/>
    </row>
    <row r="27" spans="1:27">
      <c r="A27" s="15" t="str">
        <f>IF(OR(A28="",A29=""),"",ROUNDUP(AVERAGE(A28:A29),0))</f>
        <v/>
      </c>
      <c r="B27" s="20"/>
      <c r="C27" s="20"/>
      <c r="D27" s="137">
        <v>6</v>
      </c>
      <c r="E27" s="138"/>
      <c r="F27" s="139" t="str">
        <f>IF(A27="","",A27*D27)</f>
        <v/>
      </c>
      <c r="G27" s="138"/>
      <c r="H27" s="20" t="s">
        <v>83</v>
      </c>
      <c r="I27" s="15" t="str">
        <f>IF(OR(I28="",I29=""),"",ROUNDUP(AVERAGE(I28:I29),0))</f>
        <v/>
      </c>
      <c r="J27" s="111" t="str">
        <f>IF(OR($F$39&lt;8,$F$39&gt;=10),"",D27)</f>
        <v/>
      </c>
      <c r="K27" s="111" t="str">
        <f>IF($F$39&lt;8,"",IF($F$39&gt;=10,"",F27))</f>
        <v/>
      </c>
      <c r="L27" s="111" t="str">
        <f>IF($F$39&lt;8,"",IF($F$39&gt;=10,"",IF(I27="","",I27*J27)))</f>
        <v/>
      </c>
      <c r="M27" s="111" t="str">
        <f>IF(I27="",K27,IF(L27&gt;=K27,L27,K27))</f>
        <v/>
      </c>
    </row>
    <row r="28" spans="1:27">
      <c r="A28" s="117"/>
      <c r="B28" s="20"/>
      <c r="C28" s="20"/>
      <c r="D28" s="135" t="s">
        <v>86</v>
      </c>
      <c r="E28" s="136"/>
      <c r="F28" s="6"/>
      <c r="G28" s="20"/>
      <c r="H28" s="20" t="s">
        <v>84</v>
      </c>
      <c r="I28" s="117"/>
      <c r="J28" s="20"/>
      <c r="K28" s="20"/>
      <c r="L28" s="20"/>
      <c r="M28" s="20"/>
    </row>
    <row r="29" spans="1:27">
      <c r="A29" s="118"/>
      <c r="B29" s="20"/>
      <c r="C29" s="20"/>
      <c r="D29" s="135" t="s">
        <v>86</v>
      </c>
      <c r="E29" s="136"/>
      <c r="F29" s="6"/>
      <c r="G29" s="20"/>
      <c r="H29" s="20" t="s">
        <v>85</v>
      </c>
      <c r="I29" s="20"/>
      <c r="J29" s="20"/>
      <c r="K29" s="20"/>
      <c r="L29" s="20"/>
      <c r="M29" s="20"/>
    </row>
    <row r="30" spans="1:27">
      <c r="A30" s="48"/>
      <c r="B30" s="100">
        <f ca="1">$J$1-1</f>
        <v>2014</v>
      </c>
      <c r="C30" s="100"/>
      <c r="D30" s="137"/>
      <c r="E30" s="138"/>
      <c r="F30" s="137" t="str">
        <f>IF(A30="","",IF(A30&lt;=10,"",(A30-10)*2))</f>
        <v/>
      </c>
      <c r="G30" s="138"/>
      <c r="H30" s="20" t="s">
        <v>28</v>
      </c>
      <c r="I30" s="15"/>
      <c r="J30" s="100"/>
      <c r="K30" s="100" t="str">
        <f>IF($F$39&lt;8,"",IF($F$39&gt;=10,"",F30))</f>
        <v/>
      </c>
      <c r="L30" s="100" t="str">
        <f>IF($F$39&lt;8,"",IF($F$39&gt;=10,"",IF(I30="","",I30*J30)))</f>
        <v/>
      </c>
      <c r="M30" s="100" t="str">
        <f t="shared" ref="M30" si="12">IF(I30="",K30,IF(L30&gt;=K30,L30,K30))</f>
        <v/>
      </c>
    </row>
    <row r="31" spans="1:27">
      <c r="A31" s="48"/>
      <c r="B31" s="100"/>
      <c r="C31" s="15"/>
      <c r="D31" s="139"/>
      <c r="E31" s="138"/>
      <c r="F31" s="137" t="str">
        <f>IF(A31="","",IF(A31&lt;=10,"",IF(H54=8,(A31-10)*3,(A31-10)*2)))</f>
        <v/>
      </c>
      <c r="G31" s="138"/>
      <c r="H31" s="20" t="s">
        <v>29</v>
      </c>
      <c r="I31" s="15"/>
      <c r="J31" s="100"/>
      <c r="K31" s="100" t="str">
        <f>IF($F$39&lt;8,"",IF($F$39&gt;=10,"",F31))</f>
        <v/>
      </c>
      <c r="L31" s="15" t="str">
        <f>IF($F$39&lt;8,"",IF($F$39&gt;=10,"",IF(I31="","",I31*J31)))</f>
        <v/>
      </c>
      <c r="M31" s="100" t="str">
        <f>IF(I31="",K31,IF(L31&gt;=K31,L31,K31))</f>
        <v/>
      </c>
    </row>
    <row r="32" spans="1:27">
      <c r="A32" s="15"/>
      <c r="B32" s="15"/>
      <c r="C32" s="15"/>
      <c r="D32" s="139"/>
      <c r="E32" s="138"/>
      <c r="F32" s="139"/>
      <c r="G32" s="138"/>
      <c r="H32" s="20">
        <f>IF(H54=1,"",INDEX(G56:H67,H54,2))</f>
        <v>0</v>
      </c>
      <c r="I32" s="15"/>
      <c r="J32" s="100"/>
      <c r="K32" s="100"/>
      <c r="L32" s="15" t="str">
        <f>IF($F$39&lt;8,"",IF($F$39&gt;=10,"",IF(I32="","",I32*J32)))</f>
        <v/>
      </c>
      <c r="M32" s="15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7">
      <c r="A33" s="48"/>
      <c r="B33" s="15"/>
      <c r="C33" s="15"/>
      <c r="D33" s="139"/>
      <c r="E33" s="138"/>
      <c r="F33" s="139" t="str">
        <f>IF(A33="","",IF((A33-10)&lt;=0,"",A33-10))</f>
        <v/>
      </c>
      <c r="G33" s="138"/>
      <c r="H33" s="20" t="s">
        <v>30</v>
      </c>
      <c r="I33" s="15"/>
      <c r="J33" s="18"/>
      <c r="K33" s="15" t="str">
        <f>IF($F$39&lt;8,"",IF($F$39&gt;=10,"",F33))</f>
        <v/>
      </c>
      <c r="L33" s="15" t="str">
        <f>IF($F$39&lt;8,"",IF($F$39&gt;=10,"",IF(I33="","",I33*J33)))</f>
        <v/>
      </c>
      <c r="M33" s="15" t="str">
        <f>IF(I33="",K33,IF(L33&gt;=K33,L33,K33))</f>
        <v/>
      </c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>
      <c r="A34" s="17"/>
      <c r="B34" s="15"/>
      <c r="C34" s="15"/>
      <c r="D34" s="139"/>
      <c r="E34" s="138"/>
      <c r="F34" s="139"/>
      <c r="G34" s="138"/>
      <c r="H34" s="19">
        <f>IF(J54=1,"",INDEX(I56:J67,J54,2))</f>
        <v>0</v>
      </c>
      <c r="I34" s="15"/>
      <c r="J34" s="18"/>
      <c r="K34" s="15"/>
      <c r="L34" s="15" t="str">
        <f>IF($F$39&lt;8,"",IF($F$39&gt;=10,"",IF(I34="","",I34*J34)))</f>
        <v/>
      </c>
      <c r="M34" s="15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27">
      <c r="A35" s="19"/>
      <c r="B35" s="15"/>
      <c r="C35" s="20"/>
      <c r="E35" s="20"/>
      <c r="G35" s="20"/>
      <c r="H35" s="20"/>
      <c r="I35" s="20"/>
      <c r="J35" s="20"/>
      <c r="K35" s="20"/>
      <c r="L35" s="20"/>
      <c r="M35" s="20"/>
    </row>
    <row r="36" spans="1:27">
      <c r="A36" s="15" t="str">
        <f>IF(AND(B36="POUR INFO",H54=9),A31,IF(AND(B36="POUR INFO",H54=10),A31,IF(AND(B36="POUR INFO",J54=9),A33,IF(AND(B36="POUR INFO",J54=10),A33,""))))</f>
        <v/>
      </c>
      <c r="B36" s="15" t="str">
        <f>IF(F39&lt;8,"",IF(AND(F39&gt;=10,P60+Q60=1),"POUR INFO",IF(AND(M39&gt;=10,P60+Q60=1),"POUR INFO","")))</f>
        <v/>
      </c>
      <c r="C36" s="19"/>
      <c r="D36" s="139"/>
      <c r="E36" s="138"/>
      <c r="F36" s="139"/>
      <c r="G36" s="138"/>
      <c r="H36" s="22" t="str">
        <f>IF(B36="POUR INFO","EVALUAT. SPEC","")</f>
        <v/>
      </c>
      <c r="I36" s="15"/>
      <c r="J36" s="18"/>
      <c r="K36" s="15"/>
      <c r="L36" s="15" t="str">
        <f>IF($F$39&lt;8,"",IF($F$39&gt;=10,"",IF(I36="","",I36*J36)))</f>
        <v/>
      </c>
      <c r="M36" s="15"/>
    </row>
    <row r="37" spans="1:27">
      <c r="A37" s="23"/>
      <c r="B37" s="24"/>
      <c r="C37" s="24"/>
      <c r="D37" s="139"/>
      <c r="E37" s="138"/>
      <c r="F37" s="139"/>
      <c r="G37" s="138"/>
      <c r="H37" s="22" t="str">
        <f>IF(AND(B36="POUR INFO",H54=9),H64,IF(AND(B36="POUR INFO",H54=10),H65,IF(AND(B36="POUR INFO",J54=9),J64,IF(AND(B36="POUR INFO",J54=10),J65,""))))</f>
        <v/>
      </c>
      <c r="I37" s="15"/>
      <c r="J37" s="18"/>
      <c r="K37" s="15"/>
      <c r="L37" s="15" t="str">
        <f>IF($F$39&lt;8,"",IF($F$39&gt;=10,"",IF(I37="","",I37*J37)))</f>
        <v/>
      </c>
      <c r="M37" s="15"/>
    </row>
    <row r="38" spans="1:27" ht="15.75">
      <c r="A38" s="25"/>
      <c r="B38" s="26" t="s">
        <v>31</v>
      </c>
      <c r="C38" s="26"/>
      <c r="D38" s="162">
        <f>SUM(D13:E37)</f>
        <v>37</v>
      </c>
      <c r="E38" s="163"/>
      <c r="F38" s="162">
        <f>SUM(F13:F37)</f>
        <v>0</v>
      </c>
      <c r="G38" s="163"/>
      <c r="H38" s="16"/>
      <c r="I38" s="27" t="s">
        <v>31</v>
      </c>
      <c r="J38" s="28" t="str">
        <f>IF(OR($F$39&lt;8,$F$39&gt;=10),"",SUM(J13:J37))</f>
        <v/>
      </c>
      <c r="K38" s="29"/>
      <c r="L38" s="30" t="s">
        <v>31</v>
      </c>
      <c r="M38" s="31" t="str">
        <f>IF(OR($F$39&lt;8,$F$39&gt;=10),"",SUM(M13:M37))</f>
        <v/>
      </c>
    </row>
    <row r="39" spans="1:27" ht="21" customHeight="1">
      <c r="A39" s="32"/>
      <c r="B39" s="33"/>
      <c r="C39" s="33"/>
      <c r="D39" s="33"/>
      <c r="E39" s="34" t="s">
        <v>32</v>
      </c>
      <c r="F39" s="164">
        <f>F38/D38</f>
        <v>0</v>
      </c>
      <c r="G39" s="165"/>
      <c r="H39" s="24"/>
      <c r="I39" s="33"/>
      <c r="J39" s="35"/>
      <c r="K39" s="35"/>
      <c r="L39" s="34" t="s">
        <v>32</v>
      </c>
      <c r="M39" s="36" t="str">
        <f>IF(OR($F$39&lt;8,$F$39&gt;=10),"",M38/J38)</f>
        <v/>
      </c>
      <c r="O39" s="37"/>
    </row>
    <row r="41" spans="1:27" ht="25.5" customHeight="1">
      <c r="A41" s="161" t="s">
        <v>33</v>
      </c>
      <c r="B41" s="38" t="s">
        <v>34</v>
      </c>
      <c r="C41" s="98">
        <f>IF($D$38=39,312,296)</f>
        <v>296</v>
      </c>
      <c r="D41" s="39">
        <f>IF($D$38=39,390,370)</f>
        <v>370</v>
      </c>
      <c r="E41" s="39">
        <f>IF($D$38=39,468,444)</f>
        <v>444</v>
      </c>
      <c r="F41" s="39">
        <f>IF($D$38=39,546,518)</f>
        <v>518</v>
      </c>
      <c r="G41" s="99">
        <f>IF($D$38=39,624,592)</f>
        <v>592</v>
      </c>
    </row>
    <row r="42" spans="1:27" ht="25.5" customHeight="1">
      <c r="A42" s="161"/>
      <c r="B42" s="38" t="s">
        <v>35</v>
      </c>
      <c r="C42" s="98">
        <f>C41</f>
        <v>296</v>
      </c>
      <c r="D42" s="39">
        <f>D41</f>
        <v>370</v>
      </c>
      <c r="E42" s="39"/>
      <c r="F42" s="39"/>
      <c r="G42" s="99"/>
    </row>
    <row r="43" spans="1:27" ht="25.5" customHeight="1">
      <c r="A43" s="161"/>
      <c r="B43" s="40" t="s">
        <v>36</v>
      </c>
      <c r="C43" s="41" t="s">
        <v>37</v>
      </c>
      <c r="D43" s="42" t="s">
        <v>38</v>
      </c>
      <c r="E43" s="42" t="s">
        <v>39</v>
      </c>
      <c r="F43" s="42" t="s">
        <v>40</v>
      </c>
      <c r="G43" s="43" t="s">
        <v>41</v>
      </c>
    </row>
    <row r="45" spans="1:27" ht="15" customHeight="1">
      <c r="A45" s="140" t="s">
        <v>42</v>
      </c>
      <c r="B45" s="25"/>
      <c r="C45" s="141" t="str">
        <f>IF(F38=0,"",IF(F39&lt;8,"REFUSE",IF(F39&lt;10,"PASSE SECOND GROUPE",IF(F39&lt;12,"ADMIS",IF(F39&lt;14,"ADMIS MENTION ASSEZ BIEN",IF(F39&lt;16,"ADMIS MENTION BIEN","ADMIS MENTION TRES BIEN"))))))</f>
        <v/>
      </c>
      <c r="D45" s="142"/>
      <c r="E45" s="142"/>
      <c r="F45" s="142"/>
      <c r="G45" s="142"/>
      <c r="H45" s="142"/>
      <c r="I45" s="147" t="str">
        <f>IF(F39&lt;10,"",IF(B36="POUR INFO","SECTION EUROPEENNE",""))</f>
        <v/>
      </c>
      <c r="J45" s="147"/>
      <c r="K45" s="147"/>
      <c r="L45" s="148"/>
    </row>
    <row r="46" spans="1:27" ht="15" customHeight="1">
      <c r="A46" s="140"/>
      <c r="B46" s="21" t="s">
        <v>43</v>
      </c>
      <c r="C46" s="143"/>
      <c r="D46" s="144"/>
      <c r="E46" s="144"/>
      <c r="F46" s="144"/>
      <c r="G46" s="144"/>
      <c r="H46" s="144"/>
      <c r="I46" s="149"/>
      <c r="J46" s="149"/>
      <c r="K46" s="149"/>
      <c r="L46" s="150"/>
    </row>
    <row r="47" spans="1:27" ht="15" customHeight="1">
      <c r="A47" s="140"/>
      <c r="B47" s="32"/>
      <c r="C47" s="145"/>
      <c r="D47" s="146"/>
      <c r="E47" s="146"/>
      <c r="F47" s="146"/>
      <c r="G47" s="146"/>
      <c r="H47" s="146"/>
      <c r="I47" s="151"/>
      <c r="J47" s="151"/>
      <c r="K47" s="151"/>
      <c r="L47" s="152"/>
    </row>
    <row r="48" spans="1:27" ht="12.75" customHeight="1">
      <c r="A48" s="140"/>
      <c r="B48" s="153" t="str">
        <f>IF(C45="PASSE SECOND GROUPE","2è GROUPE : ","")</f>
        <v/>
      </c>
      <c r="C48" s="155" t="str">
        <f>IF(OR(F39&gt;=10,F39&lt;8),"",IF(M39&gt;=10,"ADMIS","REFUSE AVEC CFETS"))</f>
        <v/>
      </c>
      <c r="D48" s="156"/>
      <c r="E48" s="156"/>
      <c r="F48" s="156"/>
      <c r="G48" s="156"/>
      <c r="H48" s="159" t="str">
        <f>IF(AND(H54=9,C48="ADMIS",B36="POUR INFO"),"SECTION EUROPEENNE",IF(AND(H54=10,C48="ADMIS",B36="POUR INFO"),"SECTION EUROPEENNE",IF(AND(J54=9,C48="ADMIS",B36="POUR INFO"),"SECTION EUROPEENNE",IF(AND(J54=10,C48="ADMIS",B36="POUR INFO"),"SECTION EUROPEENNE",""))))</f>
        <v/>
      </c>
      <c r="I48" s="159"/>
      <c r="J48" s="159"/>
      <c r="K48" s="159"/>
      <c r="L48" s="44"/>
    </row>
    <row r="49" spans="1:18" ht="12.75" customHeight="1">
      <c r="A49" s="140"/>
      <c r="B49" s="154"/>
      <c r="C49" s="157"/>
      <c r="D49" s="158"/>
      <c r="E49" s="158"/>
      <c r="F49" s="158"/>
      <c r="G49" s="158"/>
      <c r="H49" s="160"/>
      <c r="I49" s="160"/>
      <c r="J49" s="160"/>
      <c r="K49" s="160"/>
      <c r="L49" s="45"/>
    </row>
    <row r="50" spans="1:18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8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>
      <c r="A52" s="119" t="s">
        <v>44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46"/>
    </row>
    <row r="53" spans="1:18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46"/>
    </row>
    <row r="54" spans="1:18" hidden="1">
      <c r="A54" s="119" t="s">
        <v>45</v>
      </c>
      <c r="B54" s="119"/>
      <c r="C54" s="119"/>
      <c r="D54" s="120">
        <v>1</v>
      </c>
      <c r="E54" s="119"/>
      <c r="F54" s="120">
        <v>1</v>
      </c>
      <c r="G54" s="119"/>
      <c r="H54" s="120">
        <v>12</v>
      </c>
      <c r="I54" s="119"/>
      <c r="J54" s="120">
        <v>12</v>
      </c>
      <c r="K54" s="119"/>
      <c r="L54" s="120">
        <v>1</v>
      </c>
      <c r="M54" s="119"/>
      <c r="N54" s="120">
        <v>3</v>
      </c>
      <c r="O54" s="119"/>
      <c r="P54" s="119"/>
      <c r="Q54" s="119"/>
      <c r="R54" s="46"/>
    </row>
    <row r="55" spans="1:18">
      <c r="A55" s="119"/>
      <c r="B55" s="119" t="s">
        <v>46</v>
      </c>
      <c r="C55" s="119"/>
      <c r="D55" s="119" t="s">
        <v>47</v>
      </c>
      <c r="E55" s="119"/>
      <c r="F55" s="119" t="s">
        <v>48</v>
      </c>
      <c r="G55" s="119"/>
      <c r="H55" s="119" t="s">
        <v>49</v>
      </c>
      <c r="I55" s="119"/>
      <c r="J55" s="119" t="s">
        <v>50</v>
      </c>
      <c r="K55" s="119"/>
      <c r="L55" s="119" t="s">
        <v>51</v>
      </c>
      <c r="M55" s="119"/>
      <c r="N55" s="119" t="s">
        <v>71</v>
      </c>
      <c r="O55" s="119"/>
      <c r="P55" s="121" t="s">
        <v>52</v>
      </c>
      <c r="Q55" s="121" t="s">
        <v>58</v>
      </c>
      <c r="R55" s="46"/>
    </row>
    <row r="56" spans="1:18">
      <c r="A56" s="119">
        <v>1</v>
      </c>
      <c r="B56" s="119"/>
      <c r="C56" s="119">
        <v>1</v>
      </c>
      <c r="D56" s="119"/>
      <c r="E56" s="119">
        <v>1</v>
      </c>
      <c r="F56" s="119"/>
      <c r="G56" s="119">
        <v>1</v>
      </c>
      <c r="H56" s="119"/>
      <c r="I56" s="119">
        <v>1</v>
      </c>
      <c r="J56" s="119"/>
      <c r="K56" s="119">
        <v>1</v>
      </c>
      <c r="L56" s="119"/>
      <c r="M56" s="119">
        <v>1</v>
      </c>
      <c r="N56" s="119"/>
      <c r="O56" s="122" t="s">
        <v>66</v>
      </c>
      <c r="P56" s="121">
        <f>IF(AND(D54=2,H54=9,A18&gt;=12,A31&gt;=10),1,0)</f>
        <v>0</v>
      </c>
      <c r="Q56" s="121">
        <f>IF(AND(D54=4,H54=10,A18&gt;=12,A31&gt;=10),1,0)</f>
        <v>0</v>
      </c>
      <c r="R56" s="46"/>
    </row>
    <row r="57" spans="1:18">
      <c r="A57" s="119">
        <v>2</v>
      </c>
      <c r="B57" s="119" t="s">
        <v>76</v>
      </c>
      <c r="C57" s="119">
        <v>2</v>
      </c>
      <c r="D57" s="119" t="s">
        <v>52</v>
      </c>
      <c r="E57" s="119">
        <v>2</v>
      </c>
      <c r="F57" s="119" t="s">
        <v>52</v>
      </c>
      <c r="G57" s="119">
        <v>2</v>
      </c>
      <c r="H57" s="119" t="s">
        <v>53</v>
      </c>
      <c r="I57" s="119">
        <v>2</v>
      </c>
      <c r="J57" s="119" t="s">
        <v>53</v>
      </c>
      <c r="K57" s="119">
        <v>2</v>
      </c>
      <c r="L57" s="119" t="s">
        <v>54</v>
      </c>
      <c r="M57" s="119">
        <v>2</v>
      </c>
      <c r="N57" s="119" t="s">
        <v>52</v>
      </c>
      <c r="O57" s="122" t="s">
        <v>67</v>
      </c>
      <c r="P57" s="121">
        <f>IF(AND(D54=2,J54=9,A18&gt;=12,A33&gt;=10),1,0)</f>
        <v>0</v>
      </c>
      <c r="Q57" s="121">
        <f>IF(AND(D54=4,J54=10,A18&gt;=12,A33&gt;=10),1,0)</f>
        <v>0</v>
      </c>
      <c r="R57" s="46"/>
    </row>
    <row r="58" spans="1:18">
      <c r="A58" s="119">
        <v>3</v>
      </c>
      <c r="B58" s="119" t="s">
        <v>87</v>
      </c>
      <c r="C58" s="119">
        <v>3</v>
      </c>
      <c r="D58" s="119" t="s">
        <v>55</v>
      </c>
      <c r="E58" s="119">
        <v>3</v>
      </c>
      <c r="F58" s="119" t="s">
        <v>55</v>
      </c>
      <c r="G58" s="119">
        <v>3</v>
      </c>
      <c r="H58" s="119" t="s">
        <v>56</v>
      </c>
      <c r="I58" s="119">
        <v>3</v>
      </c>
      <c r="J58" s="119" t="s">
        <v>56</v>
      </c>
      <c r="K58" s="119">
        <v>3</v>
      </c>
      <c r="L58" s="119" t="s">
        <v>57</v>
      </c>
      <c r="M58" s="119">
        <v>3</v>
      </c>
      <c r="N58" s="119" t="s">
        <v>55</v>
      </c>
      <c r="O58" s="122" t="s">
        <v>68</v>
      </c>
      <c r="P58" s="121">
        <f>IF(AND(F54=2,H54=9,A20&gt;=12,A31&gt;=10),1,0)</f>
        <v>0</v>
      </c>
      <c r="Q58" s="121">
        <f>IF(AND(F54=4,H54=10,A20&gt;=12,A31&gt;=10),1,0)</f>
        <v>0</v>
      </c>
      <c r="R58" s="46"/>
    </row>
    <row r="59" spans="1:18">
      <c r="A59" s="119">
        <v>4</v>
      </c>
      <c r="B59" s="119" t="s">
        <v>88</v>
      </c>
      <c r="C59" s="119">
        <v>4</v>
      </c>
      <c r="D59" s="119" t="s">
        <v>58</v>
      </c>
      <c r="E59" s="119">
        <v>4</v>
      </c>
      <c r="F59" s="119" t="s">
        <v>58</v>
      </c>
      <c r="G59" s="119">
        <v>4</v>
      </c>
      <c r="H59" s="119" t="s">
        <v>59</v>
      </c>
      <c r="I59" s="119">
        <v>4</v>
      </c>
      <c r="J59" s="119" t="s">
        <v>59</v>
      </c>
      <c r="K59" s="119"/>
      <c r="L59" s="119"/>
      <c r="M59" s="119">
        <v>4</v>
      </c>
      <c r="N59" s="119" t="s">
        <v>58</v>
      </c>
      <c r="O59" s="122" t="s">
        <v>69</v>
      </c>
      <c r="P59" s="121">
        <f>IF(AND(F54=2,J54=9,A20&gt;=12,A33&gt;=10),1,0)</f>
        <v>0</v>
      </c>
      <c r="Q59" s="121">
        <f>IF(AND(F54=4,J54=10,A20&gt;=12,A33&gt;=10),1,0)</f>
        <v>0</v>
      </c>
      <c r="R59" s="46"/>
    </row>
    <row r="60" spans="1:18">
      <c r="A60" s="119">
        <v>5</v>
      </c>
      <c r="B60" s="119" t="s">
        <v>7</v>
      </c>
      <c r="C60" s="119"/>
      <c r="D60" s="119"/>
      <c r="E60" s="119"/>
      <c r="F60" s="119"/>
      <c r="G60" s="119">
        <v>5</v>
      </c>
      <c r="H60" s="119" t="s">
        <v>60</v>
      </c>
      <c r="I60" s="119">
        <v>5</v>
      </c>
      <c r="J60" s="119" t="s">
        <v>60</v>
      </c>
      <c r="K60" s="119"/>
      <c r="L60" s="119"/>
      <c r="M60" s="119"/>
      <c r="N60" s="119"/>
      <c r="O60" s="122" t="s">
        <v>70</v>
      </c>
      <c r="P60" s="121">
        <f>SUM(P56:P59)</f>
        <v>0</v>
      </c>
      <c r="Q60" s="121">
        <f>SUM(Q56:Q59)</f>
        <v>0</v>
      </c>
      <c r="R60" s="46"/>
    </row>
    <row r="61" spans="1:18">
      <c r="A61" s="119">
        <v>6</v>
      </c>
      <c r="B61" s="119"/>
      <c r="C61" s="119"/>
      <c r="D61" s="119"/>
      <c r="E61" s="119"/>
      <c r="F61" s="119"/>
      <c r="G61" s="119">
        <v>6</v>
      </c>
      <c r="H61" s="119" t="s">
        <v>51</v>
      </c>
      <c r="I61" s="119">
        <v>6</v>
      </c>
      <c r="J61" s="119" t="s">
        <v>51</v>
      </c>
      <c r="K61" s="119"/>
      <c r="L61" s="119"/>
      <c r="M61" s="119"/>
      <c r="N61" s="119"/>
      <c r="O61" s="122"/>
      <c r="P61" s="121"/>
      <c r="Q61" s="121"/>
      <c r="R61" s="46"/>
    </row>
    <row r="62" spans="1:18">
      <c r="A62" s="119"/>
      <c r="B62" s="119"/>
      <c r="C62" s="119"/>
      <c r="D62" s="119"/>
      <c r="E62" s="119"/>
      <c r="F62" s="119"/>
      <c r="G62" s="119">
        <v>7</v>
      </c>
      <c r="H62" s="119" t="s">
        <v>73</v>
      </c>
      <c r="I62" s="119">
        <v>7</v>
      </c>
      <c r="J62" s="119" t="s">
        <v>72</v>
      </c>
      <c r="K62" s="119"/>
      <c r="L62" s="119"/>
      <c r="M62" s="119"/>
      <c r="N62" s="119"/>
      <c r="O62" s="119"/>
      <c r="P62" s="119"/>
      <c r="Q62" s="119"/>
      <c r="R62" s="46"/>
    </row>
    <row r="63" spans="1:18">
      <c r="A63" s="119"/>
      <c r="B63" s="119"/>
      <c r="C63" s="119"/>
      <c r="D63" s="119"/>
      <c r="E63" s="119"/>
      <c r="F63" s="119"/>
      <c r="G63" s="119">
        <v>8</v>
      </c>
      <c r="H63" s="119" t="s">
        <v>61</v>
      </c>
      <c r="I63" s="119">
        <v>8</v>
      </c>
      <c r="J63" s="119" t="s">
        <v>61</v>
      </c>
      <c r="K63" s="119"/>
      <c r="L63" s="119"/>
      <c r="M63" s="119"/>
      <c r="N63" s="119"/>
      <c r="O63" s="119"/>
      <c r="P63" s="119"/>
      <c r="Q63" s="119"/>
      <c r="R63" s="46"/>
    </row>
    <row r="64" spans="1:18">
      <c r="A64" s="119"/>
      <c r="B64" s="119"/>
      <c r="C64" s="119"/>
      <c r="D64" s="119"/>
      <c r="E64" s="119"/>
      <c r="F64" s="119"/>
      <c r="G64" s="119">
        <v>9</v>
      </c>
      <c r="H64" s="119" t="s">
        <v>62</v>
      </c>
      <c r="I64" s="119">
        <v>9</v>
      </c>
      <c r="J64" s="119" t="s">
        <v>62</v>
      </c>
      <c r="K64" s="119"/>
      <c r="L64" s="119"/>
      <c r="M64" s="119"/>
      <c r="N64" s="119"/>
      <c r="O64" s="119"/>
      <c r="P64" s="119"/>
      <c r="Q64" s="119"/>
      <c r="R64" s="46"/>
    </row>
    <row r="65" spans="1:18">
      <c r="A65" s="119"/>
      <c r="B65" s="119"/>
      <c r="C65" s="119"/>
      <c r="D65" s="119"/>
      <c r="E65" s="119"/>
      <c r="F65" s="119"/>
      <c r="G65" s="119">
        <v>10</v>
      </c>
      <c r="H65" s="119" t="s">
        <v>63</v>
      </c>
      <c r="I65" s="119">
        <v>10</v>
      </c>
      <c r="J65" s="119" t="s">
        <v>63</v>
      </c>
      <c r="K65" s="119"/>
      <c r="L65" s="119"/>
      <c r="M65" s="119"/>
      <c r="N65" s="119"/>
      <c r="O65" s="119"/>
      <c r="P65" s="119"/>
      <c r="Q65" s="119"/>
      <c r="R65" s="46"/>
    </row>
    <row r="66" spans="1:18">
      <c r="A66" s="119"/>
      <c r="B66" s="119"/>
      <c r="C66" s="119"/>
      <c r="D66" s="119"/>
      <c r="E66" s="119"/>
      <c r="F66" s="119"/>
      <c r="G66" s="119">
        <v>11</v>
      </c>
      <c r="H66" s="119" t="s">
        <v>64</v>
      </c>
      <c r="I66" s="119">
        <v>11</v>
      </c>
      <c r="J66" s="119" t="s">
        <v>64</v>
      </c>
      <c r="K66" s="119"/>
      <c r="L66" s="119"/>
      <c r="M66" s="119"/>
      <c r="N66" s="119"/>
      <c r="O66" s="119"/>
      <c r="P66" s="119"/>
      <c r="Q66" s="119"/>
      <c r="R66" s="46"/>
    </row>
    <row r="67" spans="1:18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8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8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8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</sheetData>
  <sheetProtection password="CE9B" sheet="1" objects="1" scenarios="1" selectLockedCells="1"/>
  <mergeCells count="62">
    <mergeCell ref="K11:M11"/>
    <mergeCell ref="D12:E12"/>
    <mergeCell ref="F12:G12"/>
    <mergeCell ref="B5:E5"/>
    <mergeCell ref="B6:E6"/>
    <mergeCell ref="A11:G11"/>
    <mergeCell ref="H11:H12"/>
    <mergeCell ref="I11:J11"/>
    <mergeCell ref="D13:E13"/>
    <mergeCell ref="F13:G13"/>
    <mergeCell ref="D14:E14"/>
    <mergeCell ref="F14:G14"/>
    <mergeCell ref="D15:E15"/>
    <mergeCell ref="F15:G15"/>
    <mergeCell ref="D21:E21"/>
    <mergeCell ref="F21:G21"/>
    <mergeCell ref="F18:G18"/>
    <mergeCell ref="D16:E16"/>
    <mergeCell ref="F16:G16"/>
    <mergeCell ref="D17:E17"/>
    <mergeCell ref="F17:G17"/>
    <mergeCell ref="D18:E18"/>
    <mergeCell ref="D19:E19"/>
    <mergeCell ref="F19:G19"/>
    <mergeCell ref="D20:E20"/>
    <mergeCell ref="F20:G20"/>
    <mergeCell ref="D30:E30"/>
    <mergeCell ref="F30:G30"/>
    <mergeCell ref="D31:E31"/>
    <mergeCell ref="F31:G31"/>
    <mergeCell ref="D32:E32"/>
    <mergeCell ref="F32:G32"/>
    <mergeCell ref="A41:A43"/>
    <mergeCell ref="D33:E33"/>
    <mergeCell ref="F33:G33"/>
    <mergeCell ref="D34:E34"/>
    <mergeCell ref="F34:G34"/>
    <mergeCell ref="D36:E36"/>
    <mergeCell ref="F36:G36"/>
    <mergeCell ref="D37:E37"/>
    <mergeCell ref="F37:G37"/>
    <mergeCell ref="D38:E38"/>
    <mergeCell ref="F38:G38"/>
    <mergeCell ref="F39:G39"/>
    <mergeCell ref="A45:A49"/>
    <mergeCell ref="C45:H47"/>
    <mergeCell ref="I45:L47"/>
    <mergeCell ref="B48:B49"/>
    <mergeCell ref="C48:G49"/>
    <mergeCell ref="H48:K49"/>
    <mergeCell ref="D29:E29"/>
    <mergeCell ref="D22:E22"/>
    <mergeCell ref="F22:G22"/>
    <mergeCell ref="D27:E27"/>
    <mergeCell ref="D28:E28"/>
    <mergeCell ref="D24:E24"/>
    <mergeCell ref="F24:G24"/>
    <mergeCell ref="D25:E25"/>
    <mergeCell ref="F25:G25"/>
    <mergeCell ref="D26:E26"/>
    <mergeCell ref="F26:G26"/>
    <mergeCell ref="F27:G27"/>
  </mergeCells>
  <dataValidations count="1">
    <dataValidation type="whole" allowBlank="1" showInputMessage="1" showErrorMessage="1" error="Une note est comprise entre 0 et 20" sqref="A30:A31 A33 I24 I16:I18 A20 I20 A13:A18 A24:A25">
      <formula1>0</formula1>
      <formula2>20</formula2>
    </dataValidation>
  </dataValidations>
  <pageMargins left="0.2" right="0.2" top="0.75" bottom="0.6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A72"/>
  <sheetViews>
    <sheetView showGridLines="0" workbookViewId="0">
      <selection activeCell="B5" sqref="B5:E5"/>
    </sheetView>
  </sheetViews>
  <sheetFormatPr baseColWidth="10" defaultRowHeight="12.75"/>
  <cols>
    <col min="1" max="1" width="7" style="1" customWidth="1"/>
    <col min="2" max="2" width="12" style="1" bestFit="1" customWidth="1"/>
    <col min="3" max="3" width="6.85546875" style="1" bestFit="1" customWidth="1"/>
    <col min="4" max="5" width="5.7109375" style="1" bestFit="1" customWidth="1"/>
    <col min="6" max="6" width="4.7109375" style="1" customWidth="1"/>
    <col min="7" max="7" width="4.85546875" style="1" customWidth="1"/>
    <col min="8" max="8" width="22.140625" style="1" customWidth="1"/>
    <col min="9" max="9" width="5.140625" style="1" bestFit="1" customWidth="1"/>
    <col min="10" max="10" width="6.28515625" style="1" bestFit="1" customWidth="1"/>
    <col min="11" max="11" width="10.42578125" style="1" bestFit="1" customWidth="1"/>
    <col min="12" max="12" width="9.7109375" style="1" bestFit="1" customWidth="1"/>
    <col min="13" max="13" width="9" style="1" customWidth="1"/>
    <col min="14" max="16384" width="11.42578125" style="1"/>
  </cols>
  <sheetData>
    <row r="1" spans="1:13" ht="15.75">
      <c r="A1" s="1" t="s">
        <v>0</v>
      </c>
      <c r="F1" s="47">
        <f ca="1">NOW()</f>
        <v>42060.800684259259</v>
      </c>
      <c r="H1" s="2" t="s">
        <v>1</v>
      </c>
      <c r="I1" s="3" t="s">
        <v>2</v>
      </c>
      <c r="J1" s="2">
        <f ca="1">YEAR(F1)</f>
        <v>2015</v>
      </c>
      <c r="K1" s="4" t="s">
        <v>3</v>
      </c>
      <c r="L1" s="5" t="s">
        <v>89</v>
      </c>
    </row>
    <row r="2" spans="1:13">
      <c r="H2" s="1" t="s">
        <v>4</v>
      </c>
      <c r="I2" s="6" t="s">
        <v>75</v>
      </c>
    </row>
    <row r="3" spans="1:13" ht="15.75">
      <c r="A3" s="7" t="s">
        <v>5</v>
      </c>
      <c r="H3" s="1" t="s">
        <v>6</v>
      </c>
      <c r="I3" s="8" t="s">
        <v>87</v>
      </c>
    </row>
    <row r="4" spans="1:13" ht="21">
      <c r="F4" s="9" t="s">
        <v>74</v>
      </c>
    </row>
    <row r="5" spans="1:13">
      <c r="A5" s="1" t="s">
        <v>65</v>
      </c>
      <c r="B5" s="173"/>
      <c r="C5" s="174"/>
      <c r="D5" s="174"/>
      <c r="E5" s="175"/>
      <c r="F5" s="10"/>
    </row>
    <row r="6" spans="1:13">
      <c r="A6" s="1" t="s">
        <v>8</v>
      </c>
      <c r="B6" s="173"/>
      <c r="C6" s="174"/>
      <c r="D6" s="174"/>
      <c r="E6" s="175"/>
      <c r="F6" s="10"/>
    </row>
    <row r="8" spans="1:13">
      <c r="A8" s="1" t="s">
        <v>9</v>
      </c>
      <c r="C8" s="1" t="s">
        <v>10</v>
      </c>
    </row>
    <row r="9" spans="1:13">
      <c r="C9" s="1" t="s">
        <v>11</v>
      </c>
      <c r="J9" s="11"/>
    </row>
    <row r="11" spans="1:13" ht="12.75" customHeight="1">
      <c r="A11" s="176" t="s">
        <v>12</v>
      </c>
      <c r="B11" s="176"/>
      <c r="C11" s="176"/>
      <c r="D11" s="176"/>
      <c r="E11" s="176"/>
      <c r="F11" s="176"/>
      <c r="G11" s="176"/>
      <c r="H11" s="177" t="s">
        <v>13</v>
      </c>
      <c r="I11" s="179" t="s">
        <v>14</v>
      </c>
      <c r="J11" s="180"/>
      <c r="K11" s="168" t="s">
        <v>15</v>
      </c>
      <c r="L11" s="169"/>
      <c r="M11" s="170"/>
    </row>
    <row r="12" spans="1:13" ht="25.5">
      <c r="A12" s="49" t="s">
        <v>16</v>
      </c>
      <c r="B12" s="12" t="s">
        <v>17</v>
      </c>
      <c r="C12" s="12"/>
      <c r="D12" s="171" t="s">
        <v>18</v>
      </c>
      <c r="E12" s="172"/>
      <c r="F12" s="171" t="s">
        <v>19</v>
      </c>
      <c r="G12" s="172"/>
      <c r="H12" s="178"/>
      <c r="I12" s="13" t="s">
        <v>16</v>
      </c>
      <c r="J12" s="14" t="s">
        <v>18</v>
      </c>
      <c r="K12" s="13" t="s">
        <v>20</v>
      </c>
      <c r="L12" s="13" t="s">
        <v>21</v>
      </c>
      <c r="M12" s="13" t="s">
        <v>22</v>
      </c>
    </row>
    <row r="13" spans="1:13">
      <c r="A13" s="50"/>
      <c r="B13" s="15">
        <f ca="1">$J$1-1</f>
        <v>2014</v>
      </c>
      <c r="C13" s="15"/>
      <c r="D13" s="166">
        <v>3</v>
      </c>
      <c r="E13" s="167"/>
      <c r="F13" s="166" t="str">
        <f>IF(A13="","",A13*D13)</f>
        <v/>
      </c>
      <c r="G13" s="167"/>
      <c r="H13" s="16" t="s">
        <v>78</v>
      </c>
      <c r="I13" s="17"/>
      <c r="J13" s="104" t="str">
        <f t="shared" ref="J13:J18" si="0">IF(OR($F$39&lt;8,$F$39&gt;=10),"",D13)</f>
        <v/>
      </c>
      <c r="K13" s="15" t="str">
        <f t="shared" ref="K13:K18" si="1">IF($F$39&lt;8,"",IF($F$39&gt;=10,"",F13))</f>
        <v/>
      </c>
      <c r="L13" s="15" t="str">
        <f t="shared" ref="L13:L21" si="2">IF($F$39&lt;8,"",IF($F$39&gt;=10,"",IF(I13="","",I13*J13)))</f>
        <v/>
      </c>
      <c r="M13" s="15" t="str">
        <f t="shared" ref="M13:M18" si="3">IF(I13="",K13,IF(L13&gt;=K13,L13,K13))</f>
        <v/>
      </c>
    </row>
    <row r="14" spans="1:13" ht="12.75" customHeight="1">
      <c r="A14" s="48"/>
      <c r="B14" s="15">
        <f ca="1">$J$1-1</f>
        <v>2014</v>
      </c>
      <c r="C14" s="15"/>
      <c r="D14" s="139">
        <v>2</v>
      </c>
      <c r="E14" s="138"/>
      <c r="F14" s="139" t="str">
        <f t="shared" ref="F14:F18" si="4">IF(A14="","",A14*D14)</f>
        <v/>
      </c>
      <c r="G14" s="138"/>
      <c r="H14" s="19" t="s">
        <v>79</v>
      </c>
      <c r="I14" s="15"/>
      <c r="J14" s="104" t="str">
        <f t="shared" si="0"/>
        <v/>
      </c>
      <c r="K14" s="15" t="str">
        <f t="shared" si="1"/>
        <v/>
      </c>
      <c r="L14" s="15" t="str">
        <f t="shared" si="2"/>
        <v/>
      </c>
      <c r="M14" s="15" t="str">
        <f t="shared" si="3"/>
        <v/>
      </c>
    </row>
    <row r="15" spans="1:13" ht="12.75" customHeight="1">
      <c r="A15" s="50"/>
      <c r="B15" s="15">
        <f ca="1">$J$1-1</f>
        <v>2014</v>
      </c>
      <c r="C15" s="15"/>
      <c r="D15" s="139">
        <v>2</v>
      </c>
      <c r="E15" s="138"/>
      <c r="F15" s="139" t="str">
        <f t="shared" si="4"/>
        <v/>
      </c>
      <c r="G15" s="138"/>
      <c r="H15" s="19" t="s">
        <v>80</v>
      </c>
      <c r="I15" s="15"/>
      <c r="J15" s="104" t="str">
        <f t="shared" si="0"/>
        <v/>
      </c>
      <c r="K15" s="15" t="str">
        <f t="shared" si="1"/>
        <v/>
      </c>
      <c r="L15" s="15" t="str">
        <f t="shared" si="2"/>
        <v/>
      </c>
      <c r="M15" s="15" t="str">
        <f t="shared" si="3"/>
        <v/>
      </c>
    </row>
    <row r="16" spans="1:13" ht="12.75" customHeight="1">
      <c r="A16" s="48"/>
      <c r="B16" s="15"/>
      <c r="C16" s="15"/>
      <c r="D16" s="139">
        <v>4</v>
      </c>
      <c r="E16" s="138"/>
      <c r="F16" s="139" t="str">
        <f t="shared" si="4"/>
        <v/>
      </c>
      <c r="G16" s="138"/>
      <c r="H16" s="19" t="s">
        <v>75</v>
      </c>
      <c r="I16" s="48"/>
      <c r="J16" s="104" t="str">
        <f t="shared" si="0"/>
        <v/>
      </c>
      <c r="K16" s="15" t="str">
        <f t="shared" si="1"/>
        <v/>
      </c>
      <c r="L16" s="15" t="str">
        <f t="shared" si="2"/>
        <v/>
      </c>
      <c r="M16" s="15" t="str">
        <f>IF(I16="",K16,IF(L16&gt;=K16,L16,K16))</f>
        <v/>
      </c>
    </row>
    <row r="17" spans="1:27" ht="12.75" customHeight="1">
      <c r="A17" s="50"/>
      <c r="B17" s="15"/>
      <c r="C17" s="15"/>
      <c r="D17" s="139">
        <v>4</v>
      </c>
      <c r="E17" s="138"/>
      <c r="F17" s="139" t="str">
        <f t="shared" si="4"/>
        <v/>
      </c>
      <c r="G17" s="138"/>
      <c r="H17" s="19" t="s">
        <v>23</v>
      </c>
      <c r="I17" s="48"/>
      <c r="J17" s="104" t="str">
        <f t="shared" si="0"/>
        <v/>
      </c>
      <c r="K17" s="15" t="str">
        <f t="shared" si="1"/>
        <v/>
      </c>
      <c r="L17" s="15" t="str">
        <f t="shared" si="2"/>
        <v/>
      </c>
      <c r="M17" s="15" t="str">
        <f t="shared" si="3"/>
        <v/>
      </c>
    </row>
    <row r="18" spans="1:27" ht="12.75" customHeight="1">
      <c r="A18" s="48"/>
      <c r="B18" s="20"/>
      <c r="C18" s="20"/>
      <c r="D18" s="139">
        <v>8</v>
      </c>
      <c r="E18" s="138"/>
      <c r="F18" s="139" t="str">
        <f t="shared" si="4"/>
        <v/>
      </c>
      <c r="G18" s="138"/>
      <c r="H18" s="20" t="s">
        <v>90</v>
      </c>
      <c r="I18" s="48"/>
      <c r="J18" s="104" t="str">
        <f t="shared" si="0"/>
        <v/>
      </c>
      <c r="K18" s="15" t="str">
        <f t="shared" si="1"/>
        <v/>
      </c>
      <c r="L18" s="15" t="str">
        <f t="shared" si="2"/>
        <v/>
      </c>
      <c r="M18" s="15" t="str">
        <f t="shared" si="3"/>
        <v/>
      </c>
    </row>
    <row r="19" spans="1:27" ht="12.75" customHeight="1">
      <c r="A19" s="15"/>
      <c r="B19" s="15"/>
      <c r="C19" s="15"/>
      <c r="D19" s="139"/>
      <c r="E19" s="138"/>
      <c r="F19" s="139"/>
      <c r="G19" s="138"/>
      <c r="H19" s="22" t="str">
        <f>IF(D54=1,"",INDEX(C56:D60,D54,2))</f>
        <v/>
      </c>
      <c r="I19" s="15"/>
      <c r="J19" s="104"/>
      <c r="K19" s="15"/>
      <c r="L19" s="15" t="str">
        <f t="shared" si="2"/>
        <v/>
      </c>
      <c r="M19" s="15"/>
    </row>
    <row r="20" spans="1:27">
      <c r="A20" s="48"/>
      <c r="B20" s="15"/>
      <c r="C20" s="15"/>
      <c r="D20" s="139">
        <v>4</v>
      </c>
      <c r="E20" s="138"/>
      <c r="F20" s="139" t="str">
        <f>IF(A20="","",A20*D20)</f>
        <v/>
      </c>
      <c r="G20" s="138"/>
      <c r="H20" s="19" t="s">
        <v>25</v>
      </c>
      <c r="I20" s="48"/>
      <c r="J20" s="104" t="str">
        <f>IF(OR($F$39&lt;8,$F$39&gt;=10),"",D20)</f>
        <v/>
      </c>
      <c r="K20" s="15" t="str">
        <f>IF($F$39&lt;8,"",IF($F$39&gt;=10,"",F20))</f>
        <v/>
      </c>
      <c r="L20" s="15" t="str">
        <f t="shared" si="2"/>
        <v/>
      </c>
      <c r="M20" s="15" t="str">
        <f>IF(I20="",K20,IF(L20&gt;=K20,L20,K20))</f>
        <v/>
      </c>
    </row>
    <row r="21" spans="1:27">
      <c r="A21" s="15"/>
      <c r="B21" s="15"/>
      <c r="C21" s="15"/>
      <c r="D21" s="139"/>
      <c r="E21" s="138"/>
      <c r="F21" s="139"/>
      <c r="G21" s="138"/>
      <c r="H21" s="105" t="str">
        <f>IF(F54=1,"",INDEX(E56:F60,F54,2))</f>
        <v/>
      </c>
      <c r="I21" s="15"/>
      <c r="J21" s="101"/>
      <c r="K21" s="101"/>
      <c r="L21" s="101" t="str">
        <f t="shared" si="2"/>
        <v/>
      </c>
      <c r="M21" s="101"/>
    </row>
    <row r="22" spans="1:27">
      <c r="A22" s="48"/>
      <c r="B22" s="20"/>
      <c r="C22" s="20"/>
      <c r="D22" s="137">
        <v>1</v>
      </c>
      <c r="E22" s="138"/>
      <c r="F22" s="137" t="str">
        <f>IF(A22="","",A22*D22)</f>
        <v/>
      </c>
      <c r="G22" s="138"/>
      <c r="H22" s="20" t="s">
        <v>81</v>
      </c>
      <c r="I22" s="15"/>
      <c r="J22" s="110" t="str">
        <f>IF(OR($F$39&lt;8,$F$39&gt;=10),"",D22)</f>
        <v/>
      </c>
      <c r="K22" s="15" t="str">
        <f>IF($F$39&lt;8,"",IF($F$39&gt;=10,"",F22))</f>
        <v/>
      </c>
      <c r="L22" s="15" t="str">
        <f t="shared" ref="L22" si="5">IF($F$39&lt;8,"",IF($F$39&gt;=10,"",IF(I22="","",I22*J22)))</f>
        <v/>
      </c>
      <c r="M22" s="15" t="str">
        <f>IF(I22="",K22,IF(L22&gt;=K22,L22,K22))</f>
        <v/>
      </c>
    </row>
    <row r="23" spans="1:27">
      <c r="A23" s="20"/>
      <c r="B23" s="20"/>
      <c r="C23" s="20"/>
      <c r="D23" s="6"/>
      <c r="E23" s="20"/>
      <c r="F23" s="6"/>
      <c r="G23" s="20"/>
      <c r="H23" s="20" t="s">
        <v>82</v>
      </c>
      <c r="I23" s="111"/>
      <c r="J23" s="20"/>
      <c r="K23" s="20"/>
      <c r="L23" s="20"/>
      <c r="M23" s="20"/>
    </row>
    <row r="24" spans="1:27">
      <c r="A24" s="48"/>
      <c r="B24" s="101"/>
      <c r="C24" s="101"/>
      <c r="D24" s="137">
        <v>7</v>
      </c>
      <c r="E24" s="138"/>
      <c r="F24" s="137" t="str">
        <f>IF(A24="","",A24*D24)</f>
        <v/>
      </c>
      <c r="G24" s="138"/>
      <c r="H24" s="20" t="s">
        <v>26</v>
      </c>
      <c r="I24" s="106"/>
      <c r="J24" s="101" t="str">
        <f>IF(OR($F$39&lt;8,$F$39&gt;=10),"",D24)</f>
        <v/>
      </c>
      <c r="K24" s="101" t="str">
        <f>IF($F$39&lt;8,"",IF($F$39&gt;=10,"",F24))</f>
        <v/>
      </c>
      <c r="L24" s="101" t="str">
        <f t="shared" ref="L24:L31" si="6">IF($F$39&lt;8,"",IF($F$39&gt;=10,"",IF(I24="","",I24*J24)))</f>
        <v/>
      </c>
      <c r="M24" s="101" t="str">
        <f>IF(I24="",K24,IF(L24&gt;=K24,L24,K24))</f>
        <v/>
      </c>
    </row>
    <row r="25" spans="1:27">
      <c r="A25" s="48"/>
      <c r="B25" s="101"/>
      <c r="C25" s="101"/>
      <c r="D25" s="137" t="str">
        <f>IF(A25="","",2)</f>
        <v/>
      </c>
      <c r="E25" s="138"/>
      <c r="F25" s="137" t="str">
        <f>IF(A25="","",A25*D25)</f>
        <v/>
      </c>
      <c r="G25" s="138"/>
      <c r="H25" s="20" t="s">
        <v>27</v>
      </c>
      <c r="I25" s="15"/>
      <c r="J25" s="101" t="str">
        <f>IF(OR($F$39&lt;8,$F$39&gt;=10),"",D25)</f>
        <v/>
      </c>
      <c r="K25" s="101" t="str">
        <f>IF($F$39&lt;8,"",IF($F$39&gt;=10,"",F25))</f>
        <v/>
      </c>
      <c r="L25" s="101" t="str">
        <f t="shared" si="6"/>
        <v/>
      </c>
      <c r="M25" s="101" t="str">
        <f>IF(I25="",K25,IF(L25&gt;=K25,L25,K25))</f>
        <v/>
      </c>
    </row>
    <row r="26" spans="1:27">
      <c r="A26" s="15"/>
      <c r="B26" s="101"/>
      <c r="C26" s="101"/>
      <c r="D26" s="137"/>
      <c r="E26" s="138"/>
      <c r="F26" s="137"/>
      <c r="G26" s="138"/>
      <c r="H26" s="20" t="str">
        <f>IF(L54=1,"",INDEX(K56:L59,L54,2))</f>
        <v/>
      </c>
      <c r="I26" s="15"/>
      <c r="J26" s="101"/>
      <c r="K26" s="101"/>
      <c r="L26" s="101" t="str">
        <f t="shared" si="6"/>
        <v/>
      </c>
      <c r="M26" s="101"/>
    </row>
    <row r="27" spans="1:27">
      <c r="A27" s="48"/>
      <c r="B27" s="101">
        <f ca="1">$J$1-1</f>
        <v>2014</v>
      </c>
      <c r="C27" s="101"/>
      <c r="D27" s="137"/>
      <c r="E27" s="138"/>
      <c r="F27" s="137" t="str">
        <f>IF(A27="","",IF(A27&lt;=10,"",(A27-10)*2))</f>
        <v/>
      </c>
      <c r="G27" s="138"/>
      <c r="H27" s="20" t="s">
        <v>28</v>
      </c>
      <c r="I27" s="15"/>
      <c r="J27" s="101"/>
      <c r="K27" s="101" t="str">
        <f>IF($F$39&lt;8,"",IF($F$39&gt;=10,"",F27))</f>
        <v/>
      </c>
      <c r="L27" s="101" t="str">
        <f t="shared" si="6"/>
        <v/>
      </c>
      <c r="M27" s="101" t="str">
        <f t="shared" ref="M27" si="7">IF(I27="",K27,IF(L27&gt;=K27,L27,K27))</f>
        <v/>
      </c>
    </row>
    <row r="28" spans="1:27">
      <c r="A28" s="48"/>
      <c r="B28" s="101"/>
      <c r="C28" s="15"/>
      <c r="D28" s="139"/>
      <c r="E28" s="138"/>
      <c r="F28" s="137" t="str">
        <f>IF(A28="","",IF(A28&lt;=10,"",IF(H54=8,(A28-10)*3,(A28-10)*2)))</f>
        <v/>
      </c>
      <c r="G28" s="138"/>
      <c r="H28" s="20" t="s">
        <v>29</v>
      </c>
      <c r="I28" s="15"/>
      <c r="J28" s="101"/>
      <c r="K28" s="101" t="str">
        <f>IF($F$39&lt;8,"",IF($F$39&gt;=10,"",F28))</f>
        <v/>
      </c>
      <c r="L28" s="15" t="str">
        <f t="shared" si="6"/>
        <v/>
      </c>
      <c r="M28" s="101" t="str">
        <f>IF(I28="",K28,IF(L28&gt;=K28,L28,K28))</f>
        <v/>
      </c>
    </row>
    <row r="29" spans="1:27">
      <c r="A29" s="15"/>
      <c r="B29" s="15"/>
      <c r="C29" s="15"/>
      <c r="D29" s="139"/>
      <c r="E29" s="138"/>
      <c r="F29" s="139"/>
      <c r="G29" s="138"/>
      <c r="H29" s="20">
        <f>IF(H54=1,"",INDEX(G56:H67,H54,2))</f>
        <v>0</v>
      </c>
      <c r="I29" s="15"/>
      <c r="J29" s="101"/>
      <c r="K29" s="101"/>
      <c r="L29" s="15" t="str">
        <f t="shared" si="6"/>
        <v/>
      </c>
      <c r="M29" s="15"/>
    </row>
    <row r="30" spans="1:27">
      <c r="A30" s="48"/>
      <c r="B30" s="15"/>
      <c r="C30" s="15"/>
      <c r="D30" s="139"/>
      <c r="E30" s="138"/>
      <c r="F30" s="139" t="str">
        <f>IF(A30="","",IF((A30-10)&lt;=0,"",A30-10))</f>
        <v/>
      </c>
      <c r="G30" s="138"/>
      <c r="H30" s="20" t="s">
        <v>30</v>
      </c>
      <c r="I30" s="15"/>
      <c r="J30" s="104"/>
      <c r="K30" s="15" t="str">
        <f>IF($F$39&lt;8,"",IF($F$39&gt;=10,"",F30))</f>
        <v/>
      </c>
      <c r="L30" s="15" t="str">
        <f t="shared" si="6"/>
        <v/>
      </c>
      <c r="M30" s="15" t="str">
        <f>IF(I30="",K30,IF(L30&gt;=K30,L30,K30))</f>
        <v/>
      </c>
    </row>
    <row r="31" spans="1:27">
      <c r="A31" s="17"/>
      <c r="B31" s="15"/>
      <c r="C31" s="15"/>
      <c r="D31" s="139"/>
      <c r="E31" s="138"/>
      <c r="F31" s="139"/>
      <c r="G31" s="138"/>
      <c r="H31" s="19">
        <f>IF(J54=1,"",INDEX(I56:J67,J54,2))</f>
        <v>0</v>
      </c>
      <c r="I31" s="15"/>
      <c r="J31" s="104"/>
      <c r="K31" s="15"/>
      <c r="L31" s="15" t="str">
        <f t="shared" si="6"/>
        <v/>
      </c>
      <c r="M31" s="15"/>
    </row>
    <row r="32" spans="1:27">
      <c r="A32" s="19"/>
      <c r="B32" s="15"/>
      <c r="C32" s="20"/>
      <c r="E32" s="20"/>
      <c r="G32" s="20"/>
      <c r="H32" s="20"/>
      <c r="I32" s="20"/>
      <c r="J32" s="20"/>
      <c r="K32" s="20"/>
      <c r="L32" s="20"/>
      <c r="M32" s="20"/>
      <c r="AA32" s="107"/>
    </row>
    <row r="33" spans="1:27">
      <c r="A33" s="20"/>
      <c r="B33" s="20"/>
      <c r="C33" s="20"/>
      <c r="D33" s="6"/>
      <c r="E33" s="20"/>
      <c r="G33" s="20"/>
      <c r="H33" s="20"/>
      <c r="I33" s="20"/>
      <c r="J33" s="20"/>
      <c r="K33" s="20"/>
      <c r="L33" s="20"/>
      <c r="M33" s="20"/>
      <c r="AA33" s="107"/>
    </row>
    <row r="34" spans="1:27">
      <c r="A34" s="20"/>
      <c r="B34" s="20"/>
      <c r="C34" s="20"/>
      <c r="D34" s="6"/>
      <c r="E34" s="20"/>
      <c r="G34" s="20"/>
      <c r="H34" s="20"/>
      <c r="I34" s="20"/>
      <c r="J34" s="20"/>
      <c r="K34" s="20"/>
      <c r="L34" s="20"/>
      <c r="M34" s="20"/>
      <c r="AA34" s="107"/>
    </row>
    <row r="35" spans="1:27">
      <c r="A35" s="20"/>
      <c r="B35" s="20"/>
      <c r="C35" s="20"/>
      <c r="D35" s="6"/>
      <c r="E35" s="20"/>
      <c r="G35" s="20"/>
      <c r="H35" s="20"/>
      <c r="I35" s="20"/>
      <c r="J35" s="20"/>
      <c r="K35" s="20"/>
      <c r="L35" s="20"/>
      <c r="M35" s="20"/>
    </row>
    <row r="36" spans="1:27">
      <c r="A36" s="15" t="str">
        <f>IF(AND(B36="POUR INFO",H54=9),A28,IF(AND(B36="POUR INFO",H54=10),A28,IF(AND(B36="POUR INFO",J54=9),A30,IF(AND(B36="POUR INFO",J54=10),A30,""))))</f>
        <v/>
      </c>
      <c r="B36" s="15" t="str">
        <f>IF(F39&lt;8,"",IF(AND(F39&gt;=10,P60+Q60=1),"POUR INFO",IF(AND(M39&gt;=10,P60+Q60=1),"POUR INFO","")))</f>
        <v/>
      </c>
      <c r="C36" s="19"/>
      <c r="D36" s="139"/>
      <c r="E36" s="138"/>
      <c r="F36" s="137"/>
      <c r="G36" s="138"/>
      <c r="H36" s="22" t="str">
        <f>IF(B36="POUR INFO","EVALUAT. SPEC","")</f>
        <v/>
      </c>
      <c r="I36" s="15"/>
      <c r="J36" s="101"/>
      <c r="K36" s="101"/>
      <c r="L36" s="15" t="str">
        <f>IF($F$39&lt;8,"",IF($F$39&gt;=10,"",IF(I36="","",I36*J36)))</f>
        <v/>
      </c>
      <c r="M36" s="15"/>
    </row>
    <row r="37" spans="1:27">
      <c r="A37" s="23"/>
      <c r="B37" s="24"/>
      <c r="C37" s="24"/>
      <c r="D37" s="139"/>
      <c r="E37" s="138"/>
      <c r="F37" s="139"/>
      <c r="G37" s="138"/>
      <c r="H37" s="22" t="str">
        <f>IF(AND(B36="POUR INFO",H54=9),H64,IF(AND(B36="POUR INFO",H54=10),H65,IF(AND(B36="POUR INFO",J54=9),J64,IF(AND(B36="POUR INFO",J54=10),J65,""))))</f>
        <v/>
      </c>
      <c r="I37" s="15"/>
      <c r="J37" s="104"/>
      <c r="K37" s="15"/>
      <c r="L37" s="15" t="str">
        <f>IF($F$39&lt;8,"",IF($F$39&gt;=10,"",IF(I37="","",I37*J37)))</f>
        <v/>
      </c>
      <c r="M37" s="15"/>
    </row>
    <row r="38" spans="1:27" ht="15.75">
      <c r="A38" s="25"/>
      <c r="B38" s="26" t="s">
        <v>31</v>
      </c>
      <c r="C38" s="26"/>
      <c r="D38" s="162">
        <f>SUM(D13:E37)</f>
        <v>35</v>
      </c>
      <c r="E38" s="163"/>
      <c r="F38" s="162">
        <f>SUM(F13:F37)</f>
        <v>0</v>
      </c>
      <c r="G38" s="163"/>
      <c r="H38" s="16"/>
      <c r="I38" s="27" t="s">
        <v>31</v>
      </c>
      <c r="J38" s="28" t="str">
        <f>IF(OR($F$39&lt;8,$F$39&gt;=10),"",SUM(J13:J37))</f>
        <v/>
      </c>
      <c r="K38" s="29"/>
      <c r="L38" s="30" t="s">
        <v>31</v>
      </c>
      <c r="M38" s="31" t="str">
        <f>IF(OR($F$39&lt;8,$F$39&gt;=10),"",SUM(M13:M37))</f>
        <v/>
      </c>
    </row>
    <row r="39" spans="1:27" ht="21" customHeight="1">
      <c r="A39" s="32"/>
      <c r="B39" s="33"/>
      <c r="C39" s="33"/>
      <c r="D39" s="33"/>
      <c r="E39" s="34" t="s">
        <v>32</v>
      </c>
      <c r="F39" s="164">
        <f>F38/D38</f>
        <v>0</v>
      </c>
      <c r="G39" s="165"/>
      <c r="H39" s="24"/>
      <c r="I39" s="33"/>
      <c r="J39" s="35"/>
      <c r="K39" s="35"/>
      <c r="L39" s="34" t="s">
        <v>32</v>
      </c>
      <c r="M39" s="36" t="str">
        <f>IF(OR($F$39&lt;8,$F$39&gt;=10),"",M38/J38)</f>
        <v/>
      </c>
      <c r="O39" s="37"/>
    </row>
    <row r="41" spans="1:27" ht="25.5" customHeight="1">
      <c r="A41" s="161" t="s">
        <v>33</v>
      </c>
      <c r="B41" s="38" t="s">
        <v>34</v>
      </c>
      <c r="C41" s="102">
        <f>IF($D$38=37,296,280)</f>
        <v>280</v>
      </c>
      <c r="D41" s="39">
        <f>IF($D$38=37,370,350)</f>
        <v>350</v>
      </c>
      <c r="E41" s="39">
        <f>IF($D$38=37,444,420)</f>
        <v>420</v>
      </c>
      <c r="F41" s="39">
        <f>IF($D$38=37,518,490)</f>
        <v>490</v>
      </c>
      <c r="G41" s="103">
        <f>IF($D$38=37,592,560)</f>
        <v>560</v>
      </c>
    </row>
    <row r="42" spans="1:27" ht="25.5" customHeight="1">
      <c r="A42" s="161"/>
      <c r="B42" s="38" t="s">
        <v>35</v>
      </c>
      <c r="C42" s="102">
        <f>C41</f>
        <v>280</v>
      </c>
      <c r="D42" s="39">
        <f>D41</f>
        <v>350</v>
      </c>
      <c r="E42" s="39"/>
      <c r="F42" s="39"/>
      <c r="G42" s="103"/>
    </row>
    <row r="43" spans="1:27" ht="25.5" customHeight="1">
      <c r="A43" s="161"/>
      <c r="B43" s="40" t="s">
        <v>36</v>
      </c>
      <c r="C43" s="41" t="s">
        <v>37</v>
      </c>
      <c r="D43" s="42" t="s">
        <v>38</v>
      </c>
      <c r="E43" s="42" t="s">
        <v>39</v>
      </c>
      <c r="F43" s="42" t="s">
        <v>40</v>
      </c>
      <c r="G43" s="43" t="s">
        <v>41</v>
      </c>
    </row>
    <row r="45" spans="1:27" ht="15" customHeight="1">
      <c r="A45" s="140" t="s">
        <v>42</v>
      </c>
      <c r="B45" s="25"/>
      <c r="C45" s="141" t="str">
        <f>IF(F38=0,"",IF(F39&lt;8,"REFUSE",IF(F39&lt;10,"PASSE SECOND GROUPE",IF(F39&lt;12,"ADMIS",IF(F39&lt;14,"ADMIS MENTION ASSEZ BIEN",IF(F39&lt;16,"ADMIS MENTION BIEN","ADMIS MENTION TRES BIEN"))))))</f>
        <v/>
      </c>
      <c r="D45" s="142"/>
      <c r="E45" s="142"/>
      <c r="F45" s="142"/>
      <c r="G45" s="142"/>
      <c r="H45" s="142"/>
      <c r="I45" s="147" t="str">
        <f>IF(F39&lt;10,"",IF(B36="POUR INFO","SECTION EUROPEENNE",""))</f>
        <v/>
      </c>
      <c r="J45" s="147"/>
      <c r="K45" s="147"/>
      <c r="L45" s="148"/>
    </row>
    <row r="46" spans="1:27" ht="15" customHeight="1">
      <c r="A46" s="140"/>
      <c r="B46" s="21" t="s">
        <v>43</v>
      </c>
      <c r="C46" s="143"/>
      <c r="D46" s="144"/>
      <c r="E46" s="144"/>
      <c r="F46" s="144"/>
      <c r="G46" s="144"/>
      <c r="H46" s="144"/>
      <c r="I46" s="149"/>
      <c r="J46" s="149"/>
      <c r="K46" s="149"/>
      <c r="L46" s="150"/>
    </row>
    <row r="47" spans="1:27" ht="15" customHeight="1">
      <c r="A47" s="140"/>
      <c r="B47" s="32"/>
      <c r="C47" s="145"/>
      <c r="D47" s="146"/>
      <c r="E47" s="146"/>
      <c r="F47" s="146"/>
      <c r="G47" s="146"/>
      <c r="H47" s="146"/>
      <c r="I47" s="151"/>
      <c r="J47" s="151"/>
      <c r="K47" s="151"/>
      <c r="L47" s="152"/>
    </row>
    <row r="48" spans="1:27" ht="12.75" customHeight="1">
      <c r="A48" s="140"/>
      <c r="B48" s="153" t="str">
        <f>IF(C45="PASSE SECOND GROUPE","2è GROUPE : ","")</f>
        <v/>
      </c>
      <c r="C48" s="155" t="str">
        <f>IF(OR(F39&gt;=10,F39&lt;8),"",IF(M39&gt;=10,"ADMIS","REFUSE AVEC CFETS"))</f>
        <v/>
      </c>
      <c r="D48" s="156"/>
      <c r="E48" s="156"/>
      <c r="F48" s="156"/>
      <c r="G48" s="156"/>
      <c r="H48" s="159" t="str">
        <f>IF(AND(H54=9,C48="ADMIS",B36="POUR INFO"),"SECTION EUROPEENNE",IF(AND(H54=10,C48="ADMIS",B36="POUR INFO"),"SECTION EUROPEENNE",IF(AND(J54=9,C48="ADMIS",B36="POUR INFO"),"SECTION EUROPEENNE",IF(AND(J54=10,C48="ADMIS",B36="POUR INFO"),"SECTION EUROPEENNE",""))))</f>
        <v/>
      </c>
      <c r="I48" s="159"/>
      <c r="J48" s="159"/>
      <c r="K48" s="159"/>
      <c r="L48" s="44"/>
    </row>
    <row r="49" spans="1:18" ht="12.75" customHeight="1">
      <c r="A49" s="140"/>
      <c r="B49" s="154"/>
      <c r="C49" s="157"/>
      <c r="D49" s="158"/>
      <c r="E49" s="158"/>
      <c r="F49" s="158"/>
      <c r="G49" s="158"/>
      <c r="H49" s="160"/>
      <c r="I49" s="160"/>
      <c r="J49" s="160"/>
      <c r="K49" s="160"/>
      <c r="L49" s="45"/>
    </row>
    <row r="50" spans="1:18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8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>
      <c r="A52" s="119" t="s">
        <v>44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46"/>
    </row>
    <row r="53" spans="1:18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46"/>
    </row>
    <row r="54" spans="1:18" hidden="1">
      <c r="A54" s="119" t="s">
        <v>45</v>
      </c>
      <c r="B54" s="119"/>
      <c r="C54" s="119"/>
      <c r="D54" s="120">
        <v>1</v>
      </c>
      <c r="E54" s="119"/>
      <c r="F54" s="120">
        <v>1</v>
      </c>
      <c r="G54" s="119"/>
      <c r="H54" s="120">
        <v>12</v>
      </c>
      <c r="I54" s="119"/>
      <c r="J54" s="120">
        <v>12</v>
      </c>
      <c r="K54" s="119"/>
      <c r="L54" s="120">
        <v>1</v>
      </c>
      <c r="M54" s="119"/>
      <c r="N54" s="120">
        <v>3</v>
      </c>
      <c r="O54" s="119"/>
      <c r="P54" s="119"/>
      <c r="Q54" s="119"/>
      <c r="R54" s="46"/>
    </row>
    <row r="55" spans="1:18">
      <c r="A55" s="119"/>
      <c r="B55" s="119" t="s">
        <v>46</v>
      </c>
      <c r="C55" s="119"/>
      <c r="D55" s="119" t="s">
        <v>47</v>
      </c>
      <c r="E55" s="119"/>
      <c r="F55" s="119" t="s">
        <v>48</v>
      </c>
      <c r="G55" s="119"/>
      <c r="H55" s="119" t="s">
        <v>49</v>
      </c>
      <c r="I55" s="119"/>
      <c r="J55" s="119" t="s">
        <v>50</v>
      </c>
      <c r="K55" s="119"/>
      <c r="L55" s="119" t="s">
        <v>51</v>
      </c>
      <c r="M55" s="119"/>
      <c r="N55" s="119" t="s">
        <v>71</v>
      </c>
      <c r="O55" s="119"/>
      <c r="P55" s="121" t="s">
        <v>52</v>
      </c>
      <c r="Q55" s="121" t="s">
        <v>58</v>
      </c>
      <c r="R55" s="46"/>
    </row>
    <row r="56" spans="1:18">
      <c r="A56" s="119">
        <v>1</v>
      </c>
      <c r="B56" s="119"/>
      <c r="C56" s="119">
        <v>1</v>
      </c>
      <c r="D56" s="119"/>
      <c r="E56" s="119">
        <v>1</v>
      </c>
      <c r="F56" s="119"/>
      <c r="G56" s="119">
        <v>1</v>
      </c>
      <c r="H56" s="119"/>
      <c r="I56" s="119">
        <v>1</v>
      </c>
      <c r="J56" s="119"/>
      <c r="K56" s="119">
        <v>1</v>
      </c>
      <c r="L56" s="119"/>
      <c r="M56" s="119">
        <v>1</v>
      </c>
      <c r="N56" s="119"/>
      <c r="O56" s="122" t="s">
        <v>66</v>
      </c>
      <c r="P56" s="121">
        <f>IF(AND(D54=2,H54=9,A18&gt;=12,A28&gt;=10),1,0)</f>
        <v>0</v>
      </c>
      <c r="Q56" s="121">
        <f>IF(AND(D54=4,H54=10,A18&gt;=12,A28&gt;=10),1,0)</f>
        <v>0</v>
      </c>
      <c r="R56" s="46"/>
    </row>
    <row r="57" spans="1:18">
      <c r="A57" s="119">
        <v>2</v>
      </c>
      <c r="B57" s="119" t="s">
        <v>76</v>
      </c>
      <c r="C57" s="119">
        <v>2</v>
      </c>
      <c r="D57" s="119" t="s">
        <v>52</v>
      </c>
      <c r="E57" s="119">
        <v>2</v>
      </c>
      <c r="F57" s="119" t="s">
        <v>52</v>
      </c>
      <c r="G57" s="119">
        <v>2</v>
      </c>
      <c r="H57" s="119" t="s">
        <v>53</v>
      </c>
      <c r="I57" s="119">
        <v>2</v>
      </c>
      <c r="J57" s="119" t="s">
        <v>53</v>
      </c>
      <c r="K57" s="119">
        <v>2</v>
      </c>
      <c r="L57" s="119" t="s">
        <v>54</v>
      </c>
      <c r="M57" s="119">
        <v>2</v>
      </c>
      <c r="N57" s="119" t="s">
        <v>52</v>
      </c>
      <c r="O57" s="122" t="s">
        <v>67</v>
      </c>
      <c r="P57" s="121">
        <f>IF(AND(D54=2,J54=9,A18&gt;=12,A30&gt;=10),1,0)</f>
        <v>0</v>
      </c>
      <c r="Q57" s="121">
        <f>IF(AND(D54=4,J54=10,A18&gt;=12,A30&gt;=10),1,0)</f>
        <v>0</v>
      </c>
      <c r="R57" s="46"/>
    </row>
    <row r="58" spans="1:18">
      <c r="A58" s="119">
        <v>3</v>
      </c>
      <c r="B58" s="119" t="s">
        <v>87</v>
      </c>
      <c r="C58" s="119">
        <v>3</v>
      </c>
      <c r="D58" s="119" t="s">
        <v>55</v>
      </c>
      <c r="E58" s="119">
        <v>3</v>
      </c>
      <c r="F58" s="119" t="s">
        <v>55</v>
      </c>
      <c r="G58" s="119">
        <v>3</v>
      </c>
      <c r="H58" s="119" t="s">
        <v>56</v>
      </c>
      <c r="I58" s="119">
        <v>3</v>
      </c>
      <c r="J58" s="119" t="s">
        <v>56</v>
      </c>
      <c r="K58" s="119">
        <v>3</v>
      </c>
      <c r="L58" s="119" t="s">
        <v>57</v>
      </c>
      <c r="M58" s="119">
        <v>3</v>
      </c>
      <c r="N58" s="119" t="s">
        <v>55</v>
      </c>
      <c r="O58" s="122" t="s">
        <v>68</v>
      </c>
      <c r="P58" s="121">
        <f>IF(AND(F54=2,H54=9,A20&gt;=12,A28&gt;=10),1,0)</f>
        <v>0</v>
      </c>
      <c r="Q58" s="121">
        <f>IF(AND(F54=4,H54=10,A20&gt;=12,A28&gt;=10),1,0)</f>
        <v>0</v>
      </c>
      <c r="R58" s="46"/>
    </row>
    <row r="59" spans="1:18">
      <c r="A59" s="119">
        <v>4</v>
      </c>
      <c r="B59" s="119" t="s">
        <v>88</v>
      </c>
      <c r="C59" s="119">
        <v>4</v>
      </c>
      <c r="D59" s="119" t="s">
        <v>58</v>
      </c>
      <c r="E59" s="119">
        <v>4</v>
      </c>
      <c r="F59" s="119" t="s">
        <v>58</v>
      </c>
      <c r="G59" s="119">
        <v>4</v>
      </c>
      <c r="H59" s="119" t="s">
        <v>59</v>
      </c>
      <c r="I59" s="119">
        <v>4</v>
      </c>
      <c r="J59" s="119" t="s">
        <v>59</v>
      </c>
      <c r="K59" s="119"/>
      <c r="L59" s="119"/>
      <c r="M59" s="119">
        <v>4</v>
      </c>
      <c r="N59" s="119" t="s">
        <v>58</v>
      </c>
      <c r="O59" s="122" t="s">
        <v>69</v>
      </c>
      <c r="P59" s="121">
        <f>IF(AND(F54=2,J54=9,A20&gt;=12,A30&gt;=10),1,0)</f>
        <v>0</v>
      </c>
      <c r="Q59" s="121">
        <f>IF(AND(F54=4,J54=10,A20&gt;=12,A30&gt;=10),1,0)</f>
        <v>0</v>
      </c>
      <c r="R59" s="46"/>
    </row>
    <row r="60" spans="1:18">
      <c r="A60" s="119">
        <v>5</v>
      </c>
      <c r="B60" s="119" t="s">
        <v>7</v>
      </c>
      <c r="C60" s="119"/>
      <c r="D60" s="119"/>
      <c r="E60" s="119"/>
      <c r="F60" s="119"/>
      <c r="G60" s="119">
        <v>5</v>
      </c>
      <c r="H60" s="119" t="s">
        <v>60</v>
      </c>
      <c r="I60" s="119">
        <v>5</v>
      </c>
      <c r="J60" s="119" t="s">
        <v>60</v>
      </c>
      <c r="K60" s="119"/>
      <c r="L60" s="119"/>
      <c r="M60" s="119"/>
      <c r="N60" s="119"/>
      <c r="O60" s="122" t="s">
        <v>70</v>
      </c>
      <c r="P60" s="121">
        <f>SUM(P56:P59)</f>
        <v>0</v>
      </c>
      <c r="Q60" s="121">
        <f>SUM(Q56:Q59)</f>
        <v>0</v>
      </c>
      <c r="R60" s="46"/>
    </row>
    <row r="61" spans="1:18">
      <c r="A61" s="119">
        <v>6</v>
      </c>
      <c r="B61" s="119"/>
      <c r="C61" s="119"/>
      <c r="D61" s="119"/>
      <c r="E61" s="119"/>
      <c r="F61" s="119"/>
      <c r="G61" s="119">
        <v>6</v>
      </c>
      <c r="H61" s="119" t="s">
        <v>51</v>
      </c>
      <c r="I61" s="119">
        <v>6</v>
      </c>
      <c r="J61" s="119" t="s">
        <v>51</v>
      </c>
      <c r="K61" s="119"/>
      <c r="L61" s="119"/>
      <c r="M61" s="119"/>
      <c r="N61" s="119"/>
      <c r="O61" s="122"/>
      <c r="P61" s="121"/>
      <c r="Q61" s="121"/>
      <c r="R61" s="46"/>
    </row>
    <row r="62" spans="1:18">
      <c r="A62" s="119"/>
      <c r="B62" s="119"/>
      <c r="C62" s="119"/>
      <c r="D62" s="119"/>
      <c r="E62" s="119"/>
      <c r="F62" s="119"/>
      <c r="G62" s="119">
        <v>7</v>
      </c>
      <c r="H62" s="119" t="s">
        <v>73</v>
      </c>
      <c r="I62" s="119">
        <v>7</v>
      </c>
      <c r="J62" s="119" t="s">
        <v>72</v>
      </c>
      <c r="K62" s="119"/>
      <c r="L62" s="119"/>
      <c r="M62" s="119"/>
      <c r="N62" s="119"/>
      <c r="O62" s="119"/>
      <c r="P62" s="119"/>
      <c r="Q62" s="119"/>
      <c r="R62" s="46"/>
    </row>
    <row r="63" spans="1:18">
      <c r="A63" s="119"/>
      <c r="B63" s="119"/>
      <c r="C63" s="119"/>
      <c r="D63" s="119"/>
      <c r="E63" s="119"/>
      <c r="F63" s="119"/>
      <c r="G63" s="119">
        <v>8</v>
      </c>
      <c r="H63" s="119" t="s">
        <v>61</v>
      </c>
      <c r="I63" s="119">
        <v>8</v>
      </c>
      <c r="J63" s="119" t="s">
        <v>61</v>
      </c>
      <c r="K63" s="119"/>
      <c r="L63" s="119"/>
      <c r="M63" s="119"/>
      <c r="N63" s="119"/>
      <c r="O63" s="119"/>
      <c r="P63" s="119"/>
      <c r="Q63" s="119"/>
      <c r="R63" s="46"/>
    </row>
    <row r="64" spans="1:18">
      <c r="A64" s="119"/>
      <c r="B64" s="119"/>
      <c r="C64" s="119"/>
      <c r="D64" s="119"/>
      <c r="E64" s="119"/>
      <c r="F64" s="119"/>
      <c r="G64" s="119">
        <v>9</v>
      </c>
      <c r="H64" s="119" t="s">
        <v>62</v>
      </c>
      <c r="I64" s="119">
        <v>9</v>
      </c>
      <c r="J64" s="119" t="s">
        <v>62</v>
      </c>
      <c r="K64" s="119"/>
      <c r="L64" s="119"/>
      <c r="M64" s="119"/>
      <c r="N64" s="119"/>
      <c r="O64" s="119"/>
      <c r="P64" s="119"/>
      <c r="Q64" s="119"/>
      <c r="R64" s="46"/>
    </row>
    <row r="65" spans="1:18">
      <c r="A65" s="119"/>
      <c r="B65" s="119"/>
      <c r="C65" s="119"/>
      <c r="D65" s="119"/>
      <c r="E65" s="119"/>
      <c r="F65" s="119"/>
      <c r="G65" s="119">
        <v>10</v>
      </c>
      <c r="H65" s="119" t="s">
        <v>63</v>
      </c>
      <c r="I65" s="119">
        <v>10</v>
      </c>
      <c r="J65" s="119" t="s">
        <v>63</v>
      </c>
      <c r="K65" s="119"/>
      <c r="L65" s="119"/>
      <c r="M65" s="119"/>
      <c r="N65" s="119"/>
      <c r="O65" s="119"/>
      <c r="P65" s="119"/>
      <c r="Q65" s="119"/>
      <c r="R65" s="46"/>
    </row>
    <row r="66" spans="1:18">
      <c r="A66" s="119"/>
      <c r="B66" s="119"/>
      <c r="C66" s="119"/>
      <c r="D66" s="119"/>
      <c r="E66" s="119"/>
      <c r="F66" s="119"/>
      <c r="G66" s="119">
        <v>11</v>
      </c>
      <c r="H66" s="119" t="s">
        <v>64</v>
      </c>
      <c r="I66" s="119">
        <v>11</v>
      </c>
      <c r="J66" s="119" t="s">
        <v>64</v>
      </c>
      <c r="K66" s="119"/>
      <c r="L66" s="119"/>
      <c r="M66" s="119"/>
      <c r="N66" s="119"/>
      <c r="O66" s="119"/>
      <c r="P66" s="119"/>
      <c r="Q66" s="119"/>
      <c r="R66" s="46"/>
    </row>
    <row r="67" spans="1:18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46"/>
    </row>
    <row r="68" spans="1:18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8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8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8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</sheetData>
  <sheetProtection password="CE9B" sheet="1" objects="1" scenarios="1" selectLockedCells="1"/>
  <mergeCells count="58">
    <mergeCell ref="I45:L47"/>
    <mergeCell ref="B48:B49"/>
    <mergeCell ref="C48:G49"/>
    <mergeCell ref="H48:K49"/>
    <mergeCell ref="D38:E38"/>
    <mergeCell ref="F38:G38"/>
    <mergeCell ref="F39:G39"/>
    <mergeCell ref="A41:A43"/>
    <mergeCell ref="A45:A49"/>
    <mergeCell ref="C45:H47"/>
    <mergeCell ref="D31:E31"/>
    <mergeCell ref="F31:G31"/>
    <mergeCell ref="D36:E36"/>
    <mergeCell ref="F36:G36"/>
    <mergeCell ref="D37:E37"/>
    <mergeCell ref="F37:G37"/>
    <mergeCell ref="D28:E28"/>
    <mergeCell ref="F28:G28"/>
    <mergeCell ref="D29:E29"/>
    <mergeCell ref="F29:G29"/>
    <mergeCell ref="D30:E30"/>
    <mergeCell ref="F30:G30"/>
    <mergeCell ref="D26:E26"/>
    <mergeCell ref="F26:G26"/>
    <mergeCell ref="D27:E27"/>
    <mergeCell ref="F27:G27"/>
    <mergeCell ref="D22:E22"/>
    <mergeCell ref="F22:G22"/>
    <mergeCell ref="D24:E24"/>
    <mergeCell ref="F24:G24"/>
    <mergeCell ref="D25:E25"/>
    <mergeCell ref="F25:G25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K11:M11"/>
    <mergeCell ref="D12:E12"/>
    <mergeCell ref="F12:G12"/>
    <mergeCell ref="B5:E5"/>
    <mergeCell ref="B6:E6"/>
    <mergeCell ref="A11:G11"/>
    <mergeCell ref="H11:H12"/>
    <mergeCell ref="I11:J11"/>
  </mergeCells>
  <dataValidations count="1">
    <dataValidation type="whole" allowBlank="1" showInputMessage="1" showErrorMessage="1" error="Une note est comprise entre 0 et 20" sqref="A27:A28 A30 I24 I16:I18 A20 I20 A13:A18 A24:A25">
      <formula1>0</formula1>
      <formula2>20</formula2>
    </dataValidation>
  </dataValidations>
  <pageMargins left="0.2" right="0.2" top="0.75" bottom="0.6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A215"/>
  <sheetViews>
    <sheetView showGridLines="0" workbookViewId="0">
      <selection activeCell="B5" sqref="B5:E5"/>
    </sheetView>
  </sheetViews>
  <sheetFormatPr baseColWidth="10" defaultRowHeight="12.75"/>
  <cols>
    <col min="1" max="1" width="7" style="1" customWidth="1"/>
    <col min="2" max="2" width="12" style="1" bestFit="1" customWidth="1"/>
    <col min="3" max="3" width="6.85546875" style="1" bestFit="1" customWidth="1"/>
    <col min="4" max="5" width="5.7109375" style="1" bestFit="1" customWidth="1"/>
    <col min="6" max="6" width="4.7109375" style="1" customWidth="1"/>
    <col min="7" max="7" width="4.85546875" style="1" customWidth="1"/>
    <col min="8" max="8" width="22.140625" style="1" customWidth="1"/>
    <col min="9" max="9" width="5.140625" style="1" bestFit="1" customWidth="1"/>
    <col min="10" max="10" width="6.28515625" style="1" bestFit="1" customWidth="1"/>
    <col min="11" max="11" width="10.42578125" style="1" bestFit="1" customWidth="1"/>
    <col min="12" max="12" width="9.7109375" style="1" bestFit="1" customWidth="1"/>
    <col min="13" max="13" width="9" style="1" customWidth="1"/>
    <col min="14" max="17" width="11.42578125" style="1"/>
    <col min="18" max="27" width="11.42578125" style="107"/>
    <col min="28" max="16384" width="11.42578125" style="1"/>
  </cols>
  <sheetData>
    <row r="1" spans="1:13" ht="15.75">
      <c r="A1" s="1" t="s">
        <v>0</v>
      </c>
      <c r="F1" s="47">
        <f ca="1">NOW()</f>
        <v>42060.800684259259</v>
      </c>
      <c r="H1" s="2" t="s">
        <v>1</v>
      </c>
      <c r="I1" s="3" t="s">
        <v>2</v>
      </c>
      <c r="J1" s="2">
        <f ca="1">YEAR(F1)</f>
        <v>2015</v>
      </c>
      <c r="K1" s="4" t="s">
        <v>3</v>
      </c>
      <c r="L1" s="5" t="s">
        <v>89</v>
      </c>
    </row>
    <row r="2" spans="1:13">
      <c r="H2" s="1" t="s">
        <v>4</v>
      </c>
      <c r="I2" s="6" t="s">
        <v>75</v>
      </c>
    </row>
    <row r="3" spans="1:13" ht="15.75">
      <c r="A3" s="7" t="s">
        <v>5</v>
      </c>
      <c r="H3" s="1" t="s">
        <v>6</v>
      </c>
      <c r="I3" s="8" t="s">
        <v>91</v>
      </c>
    </row>
    <row r="4" spans="1:13" ht="21">
      <c r="F4" s="9" t="s">
        <v>74</v>
      </c>
    </row>
    <row r="5" spans="1:13">
      <c r="A5" s="1" t="s">
        <v>65</v>
      </c>
      <c r="B5" s="173"/>
      <c r="C5" s="174"/>
      <c r="D5" s="174"/>
      <c r="E5" s="175"/>
      <c r="F5" s="10"/>
    </row>
    <row r="6" spans="1:13">
      <c r="A6" s="1" t="s">
        <v>8</v>
      </c>
      <c r="B6" s="173"/>
      <c r="C6" s="174"/>
      <c r="D6" s="174"/>
      <c r="E6" s="175"/>
      <c r="F6" s="10"/>
    </row>
    <row r="8" spans="1:13">
      <c r="A8" s="1" t="s">
        <v>9</v>
      </c>
      <c r="C8" s="1" t="s">
        <v>10</v>
      </c>
    </row>
    <row r="9" spans="1:13">
      <c r="C9" s="1" t="s">
        <v>11</v>
      </c>
      <c r="J9" s="11"/>
    </row>
    <row r="11" spans="1:13" ht="12.75" customHeight="1">
      <c r="A11" s="176" t="s">
        <v>12</v>
      </c>
      <c r="B11" s="176"/>
      <c r="C11" s="176"/>
      <c r="D11" s="176"/>
      <c r="E11" s="176"/>
      <c r="F11" s="176"/>
      <c r="G11" s="176"/>
      <c r="H11" s="177" t="s">
        <v>13</v>
      </c>
      <c r="I11" s="179" t="s">
        <v>14</v>
      </c>
      <c r="J11" s="180"/>
      <c r="K11" s="168" t="s">
        <v>15</v>
      </c>
      <c r="L11" s="169"/>
      <c r="M11" s="170"/>
    </row>
    <row r="12" spans="1:13" ht="25.5">
      <c r="A12" s="49" t="s">
        <v>16</v>
      </c>
      <c r="B12" s="12" t="s">
        <v>17</v>
      </c>
      <c r="C12" s="12"/>
      <c r="D12" s="171" t="s">
        <v>18</v>
      </c>
      <c r="E12" s="172"/>
      <c r="F12" s="171" t="s">
        <v>19</v>
      </c>
      <c r="G12" s="172"/>
      <c r="H12" s="178"/>
      <c r="I12" s="13" t="s">
        <v>16</v>
      </c>
      <c r="J12" s="14" t="s">
        <v>18</v>
      </c>
      <c r="K12" s="13" t="s">
        <v>20</v>
      </c>
      <c r="L12" s="13" t="s">
        <v>21</v>
      </c>
      <c r="M12" s="13" t="s">
        <v>22</v>
      </c>
    </row>
    <row r="13" spans="1:13">
      <c r="A13" s="50"/>
      <c r="B13" s="15">
        <f ca="1">$J$1-1</f>
        <v>2014</v>
      </c>
      <c r="C13" s="15"/>
      <c r="D13" s="166">
        <v>3</v>
      </c>
      <c r="E13" s="167"/>
      <c r="F13" s="166" t="str">
        <f>IF(A13="","",A13*D13)</f>
        <v/>
      </c>
      <c r="G13" s="167"/>
      <c r="H13" s="16" t="s">
        <v>78</v>
      </c>
      <c r="I13" s="17"/>
      <c r="J13" s="104" t="str">
        <f t="shared" ref="J13:J18" si="0">IF(OR($F$39&lt;8,$F$39&gt;=10),"",D13)</f>
        <v/>
      </c>
      <c r="K13" s="15" t="str">
        <f t="shared" ref="K13:K18" si="1">IF($F$39&lt;8,"",IF($F$39&gt;=10,"",F13))</f>
        <v/>
      </c>
      <c r="L13" s="15" t="str">
        <f t="shared" ref="L13:L21" si="2">IF($F$39&lt;8,"",IF($F$39&gt;=10,"",IF(I13="","",I13*J13)))</f>
        <v/>
      </c>
      <c r="M13" s="15" t="str">
        <f t="shared" ref="M13:M18" si="3">IF(I13="",K13,IF(L13&gt;=K13,L13,K13))</f>
        <v/>
      </c>
    </row>
    <row r="14" spans="1:13" ht="12.75" customHeight="1">
      <c r="A14" s="48"/>
      <c r="B14" s="15">
        <f ca="1">$J$1-1</f>
        <v>2014</v>
      </c>
      <c r="C14" s="15"/>
      <c r="D14" s="139">
        <v>2</v>
      </c>
      <c r="E14" s="138"/>
      <c r="F14" s="139" t="str">
        <f t="shared" ref="F14:F18" si="4">IF(A14="","",A14*D14)</f>
        <v/>
      </c>
      <c r="G14" s="138"/>
      <c r="H14" s="19" t="s">
        <v>79</v>
      </c>
      <c r="I14" s="15"/>
      <c r="J14" s="104" t="str">
        <f t="shared" si="0"/>
        <v/>
      </c>
      <c r="K14" s="15" t="str">
        <f t="shared" si="1"/>
        <v/>
      </c>
      <c r="L14" s="15" t="str">
        <f t="shared" si="2"/>
        <v/>
      </c>
      <c r="M14" s="15" t="str">
        <f t="shared" si="3"/>
        <v/>
      </c>
    </row>
    <row r="15" spans="1:13" ht="12.75" customHeight="1">
      <c r="A15" s="48"/>
      <c r="B15" s="15">
        <f ca="1">$J$1-1</f>
        <v>2014</v>
      </c>
      <c r="C15" s="15"/>
      <c r="D15" s="139">
        <v>2</v>
      </c>
      <c r="E15" s="138"/>
      <c r="F15" s="139" t="str">
        <f t="shared" si="4"/>
        <v/>
      </c>
      <c r="G15" s="138"/>
      <c r="H15" s="19" t="s">
        <v>80</v>
      </c>
      <c r="I15" s="15"/>
      <c r="J15" s="104" t="str">
        <f t="shared" si="0"/>
        <v/>
      </c>
      <c r="K15" s="15" t="str">
        <f t="shared" si="1"/>
        <v/>
      </c>
      <c r="L15" s="15" t="str">
        <f t="shared" si="2"/>
        <v/>
      </c>
      <c r="M15" s="15" t="str">
        <f t="shared" si="3"/>
        <v/>
      </c>
    </row>
    <row r="16" spans="1:13" ht="12.75" customHeight="1">
      <c r="A16" s="48"/>
      <c r="B16" s="15"/>
      <c r="C16" s="15"/>
      <c r="D16" s="139">
        <v>4</v>
      </c>
      <c r="E16" s="138"/>
      <c r="F16" s="139" t="str">
        <f t="shared" si="4"/>
        <v/>
      </c>
      <c r="G16" s="138"/>
      <c r="H16" s="19" t="s">
        <v>75</v>
      </c>
      <c r="I16" s="48"/>
      <c r="J16" s="104" t="str">
        <f t="shared" si="0"/>
        <v/>
      </c>
      <c r="K16" s="15" t="str">
        <f t="shared" si="1"/>
        <v/>
      </c>
      <c r="L16" s="15" t="str">
        <f t="shared" si="2"/>
        <v/>
      </c>
      <c r="M16" s="15" t="str">
        <f>IF(I16="",K16,IF(L16&gt;=K16,L16,K16))</f>
        <v/>
      </c>
    </row>
    <row r="17" spans="1:13" ht="12.75" customHeight="1">
      <c r="A17" s="48"/>
      <c r="B17" s="15"/>
      <c r="C17" s="15"/>
      <c r="D17" s="139">
        <v>4</v>
      </c>
      <c r="E17" s="138"/>
      <c r="F17" s="139" t="str">
        <f t="shared" si="4"/>
        <v/>
      </c>
      <c r="G17" s="138"/>
      <c r="H17" s="19" t="s">
        <v>23</v>
      </c>
      <c r="I17" s="48"/>
      <c r="J17" s="104" t="str">
        <f t="shared" si="0"/>
        <v/>
      </c>
      <c r="K17" s="15" t="str">
        <f t="shared" si="1"/>
        <v/>
      </c>
      <c r="L17" s="15" t="str">
        <f t="shared" si="2"/>
        <v/>
      </c>
      <c r="M17" s="15" t="str">
        <f t="shared" si="3"/>
        <v/>
      </c>
    </row>
    <row r="18" spans="1:13" ht="12.75" customHeight="1">
      <c r="A18" s="48"/>
      <c r="B18" s="20"/>
      <c r="C18" s="20"/>
      <c r="D18" s="139">
        <v>4</v>
      </c>
      <c r="E18" s="138"/>
      <c r="F18" s="139" t="str">
        <f t="shared" si="4"/>
        <v/>
      </c>
      <c r="G18" s="138"/>
      <c r="H18" s="20" t="s">
        <v>24</v>
      </c>
      <c r="I18" s="48"/>
      <c r="J18" s="104" t="str">
        <f t="shared" si="0"/>
        <v/>
      </c>
      <c r="K18" s="15" t="str">
        <f t="shared" si="1"/>
        <v/>
      </c>
      <c r="L18" s="15" t="str">
        <f t="shared" si="2"/>
        <v/>
      </c>
      <c r="M18" s="15" t="str">
        <f t="shared" si="3"/>
        <v/>
      </c>
    </row>
    <row r="19" spans="1:13" ht="12.75" customHeight="1">
      <c r="A19" s="15"/>
      <c r="B19" s="15"/>
      <c r="C19" s="15"/>
      <c r="D19" s="139"/>
      <c r="E19" s="138"/>
      <c r="F19" s="139"/>
      <c r="G19" s="138"/>
      <c r="H19" s="22" t="str">
        <f>IF(D54=1,"",INDEX(C56:D60,D54,2))</f>
        <v/>
      </c>
      <c r="I19" s="15"/>
      <c r="J19" s="104"/>
      <c r="K19" s="15"/>
      <c r="L19" s="15" t="str">
        <f t="shared" si="2"/>
        <v/>
      </c>
      <c r="M19" s="15"/>
    </row>
    <row r="20" spans="1:13">
      <c r="A20" s="48"/>
      <c r="B20" s="15"/>
      <c r="C20" s="15"/>
      <c r="D20" s="139">
        <v>8</v>
      </c>
      <c r="E20" s="138"/>
      <c r="F20" s="139" t="str">
        <f>IF(A20="","",A20*D20)</f>
        <v/>
      </c>
      <c r="G20" s="138"/>
      <c r="H20" s="19" t="s">
        <v>93</v>
      </c>
      <c r="I20" s="48"/>
      <c r="J20" s="104" t="str">
        <f>IF(OR($F$39&lt;8,$F$39&gt;=10),"",D20)</f>
        <v/>
      </c>
      <c r="K20" s="15" t="str">
        <f>IF($F$39&lt;8,"",IF($F$39&gt;=10,"",F20))</f>
        <v/>
      </c>
      <c r="L20" s="15" t="str">
        <f t="shared" si="2"/>
        <v/>
      </c>
      <c r="M20" s="15" t="str">
        <f>IF(I20="",K20,IF(L20&gt;=K20,L20,K20))</f>
        <v/>
      </c>
    </row>
    <row r="21" spans="1:13">
      <c r="A21" s="15"/>
      <c r="B21" s="15"/>
      <c r="C21" s="15"/>
      <c r="D21" s="139"/>
      <c r="E21" s="138"/>
      <c r="F21" s="139"/>
      <c r="G21" s="138"/>
      <c r="H21" s="105" t="str">
        <f>IF(F54=1,"",INDEX(E56:F60,F54,2))</f>
        <v/>
      </c>
      <c r="I21" s="15"/>
      <c r="J21" s="101"/>
      <c r="K21" s="101"/>
      <c r="L21" s="101" t="str">
        <f t="shared" si="2"/>
        <v/>
      </c>
      <c r="M21" s="101"/>
    </row>
    <row r="22" spans="1:13">
      <c r="A22" s="48"/>
      <c r="B22" s="20"/>
      <c r="C22" s="20"/>
      <c r="D22" s="137">
        <v>1</v>
      </c>
      <c r="E22" s="138"/>
      <c r="F22" s="137" t="str">
        <f>IF(A22="","",A22*D22)</f>
        <v/>
      </c>
      <c r="G22" s="138"/>
      <c r="H22" s="20" t="s">
        <v>81</v>
      </c>
      <c r="I22" s="15"/>
      <c r="J22" s="110" t="str">
        <f>IF(OR($F$39&lt;8,$F$39&gt;=10),"",D22)</f>
        <v/>
      </c>
      <c r="K22" s="15" t="str">
        <f>IF($F$39&lt;8,"",IF($F$39&gt;=10,"",F22))</f>
        <v/>
      </c>
      <c r="L22" s="15" t="str">
        <f t="shared" ref="L22" si="5">IF($F$39&lt;8,"",IF($F$39&gt;=10,"",IF(I22="","",I22*J22)))</f>
        <v/>
      </c>
      <c r="M22" s="15" t="str">
        <f>IF(I22="",K22,IF(L22&gt;=K22,L22,K22))</f>
        <v/>
      </c>
    </row>
    <row r="23" spans="1:13">
      <c r="A23" s="20"/>
      <c r="B23" s="20"/>
      <c r="C23" s="20"/>
      <c r="D23" s="6"/>
      <c r="E23" s="20"/>
      <c r="F23" s="6"/>
      <c r="G23" s="20"/>
      <c r="H23" s="20" t="s">
        <v>82</v>
      </c>
      <c r="I23" s="111"/>
      <c r="J23" s="20"/>
      <c r="K23" s="20"/>
      <c r="L23" s="20"/>
      <c r="M23" s="20"/>
    </row>
    <row r="24" spans="1:13">
      <c r="A24" s="48"/>
      <c r="B24" s="101"/>
      <c r="C24" s="101"/>
      <c r="D24" s="137">
        <v>7</v>
      </c>
      <c r="E24" s="138"/>
      <c r="F24" s="137" t="str">
        <f>IF(A24="","",A24*D24)</f>
        <v/>
      </c>
      <c r="G24" s="138"/>
      <c r="H24" s="20" t="s">
        <v>26</v>
      </c>
      <c r="I24" s="106"/>
      <c r="J24" s="101" t="str">
        <f>IF(OR($F$39&lt;8,$F$39&gt;=10),"",D24)</f>
        <v/>
      </c>
      <c r="K24" s="101" t="str">
        <f>IF($F$39&lt;8,"",IF($F$39&gt;=10,"",F24))</f>
        <v/>
      </c>
      <c r="L24" s="101" t="str">
        <f t="shared" ref="L24:L31" si="6">IF($F$39&lt;8,"",IF($F$39&gt;=10,"",IF(I24="","",I24*J24)))</f>
        <v/>
      </c>
      <c r="M24" s="101" t="str">
        <f>IF(I24="",K24,IF(L24&gt;=K24,L24,K24))</f>
        <v/>
      </c>
    </row>
    <row r="25" spans="1:13">
      <c r="A25" s="48"/>
      <c r="B25" s="101"/>
      <c r="C25" s="101"/>
      <c r="D25" s="137" t="str">
        <f>IF(A25="","",2)</f>
        <v/>
      </c>
      <c r="E25" s="138"/>
      <c r="F25" s="137" t="str">
        <f>IF(A25="","",A25*D25)</f>
        <v/>
      </c>
      <c r="G25" s="138"/>
      <c r="H25" s="20" t="s">
        <v>27</v>
      </c>
      <c r="I25" s="15"/>
      <c r="J25" s="101" t="str">
        <f>IF(OR($F$39&lt;8,$F$39&gt;=10),"",D25)</f>
        <v/>
      </c>
      <c r="K25" s="101" t="str">
        <f>IF($F$39&lt;8,"",IF($F$39&gt;=10,"",F25))</f>
        <v/>
      </c>
      <c r="L25" s="101" t="str">
        <f t="shared" si="6"/>
        <v/>
      </c>
      <c r="M25" s="101" t="str">
        <f>IF(I25="",K25,IF(L25&gt;=K25,L25,K25))</f>
        <v/>
      </c>
    </row>
    <row r="26" spans="1:13">
      <c r="A26" s="15"/>
      <c r="B26" s="101"/>
      <c r="C26" s="101"/>
      <c r="D26" s="137"/>
      <c r="E26" s="138"/>
      <c r="F26" s="137"/>
      <c r="G26" s="138"/>
      <c r="H26" s="20" t="str">
        <f>IF(L54=1,"",INDEX(K56:L59,L54,2))</f>
        <v/>
      </c>
      <c r="I26" s="15"/>
      <c r="J26" s="101"/>
      <c r="K26" s="101"/>
      <c r="L26" s="101" t="str">
        <f t="shared" si="6"/>
        <v/>
      </c>
      <c r="M26" s="101"/>
    </row>
    <row r="27" spans="1:13">
      <c r="A27" s="48"/>
      <c r="B27" s="101">
        <f ca="1">$J$1-1</f>
        <v>2014</v>
      </c>
      <c r="C27" s="101"/>
      <c r="D27" s="137"/>
      <c r="E27" s="138"/>
      <c r="F27" s="137" t="str">
        <f>IF(A27="","",IF(A27&lt;=10,"",(A27-10)*2))</f>
        <v/>
      </c>
      <c r="G27" s="138"/>
      <c r="H27" s="20" t="s">
        <v>28</v>
      </c>
      <c r="I27" s="15"/>
      <c r="J27" s="101"/>
      <c r="K27" s="101" t="str">
        <f>IF($F$39&lt;8,"",IF($F$39&gt;=10,"",F27))</f>
        <v/>
      </c>
      <c r="L27" s="101" t="str">
        <f t="shared" si="6"/>
        <v/>
      </c>
      <c r="M27" s="101" t="str">
        <f t="shared" ref="M27" si="7">IF(I27="",K27,IF(L27&gt;=K27,L27,K27))</f>
        <v/>
      </c>
    </row>
    <row r="28" spans="1:13">
      <c r="A28" s="48"/>
      <c r="B28" s="101"/>
      <c r="C28" s="15"/>
      <c r="D28" s="139"/>
      <c r="E28" s="138"/>
      <c r="F28" s="137" t="str">
        <f>IF(A28="","",IF(A28&lt;=10,"",IF(H54=8,(A28-10)*3,(A28-10)*2)))</f>
        <v/>
      </c>
      <c r="G28" s="138"/>
      <c r="H28" s="20" t="s">
        <v>29</v>
      </c>
      <c r="I28" s="15"/>
      <c r="J28" s="101"/>
      <c r="K28" s="101" t="str">
        <f>IF($F$39&lt;8,"",IF($F$39&gt;=10,"",F28))</f>
        <v/>
      </c>
      <c r="L28" s="15" t="str">
        <f t="shared" si="6"/>
        <v/>
      </c>
      <c r="M28" s="101" t="str">
        <f>IF(I28="",K28,IF(L28&gt;=K28,L28,K28))</f>
        <v/>
      </c>
    </row>
    <row r="29" spans="1:13">
      <c r="A29" s="15"/>
      <c r="B29" s="15"/>
      <c r="C29" s="15"/>
      <c r="D29" s="139"/>
      <c r="E29" s="138"/>
      <c r="F29" s="139"/>
      <c r="G29" s="138"/>
      <c r="H29" s="20" t="str">
        <f>IF(H54=1,"",INDEX(G56:H67,H54,2))</f>
        <v/>
      </c>
      <c r="I29" s="15"/>
      <c r="J29" s="101"/>
      <c r="K29" s="101"/>
      <c r="L29" s="15" t="str">
        <f t="shared" si="6"/>
        <v/>
      </c>
      <c r="M29" s="15"/>
    </row>
    <row r="30" spans="1:13">
      <c r="A30" s="48"/>
      <c r="B30" s="15"/>
      <c r="C30" s="15"/>
      <c r="D30" s="139"/>
      <c r="E30" s="138"/>
      <c r="F30" s="139" t="str">
        <f>IF(A30="","",IF((A30-10)&lt;=0,"",A30-10))</f>
        <v/>
      </c>
      <c r="G30" s="138"/>
      <c r="H30" s="20" t="s">
        <v>30</v>
      </c>
      <c r="I30" s="15"/>
      <c r="J30" s="104"/>
      <c r="K30" s="15" t="str">
        <f>IF($F$39&lt;8,"",IF($F$39&gt;=10,"",F30))</f>
        <v/>
      </c>
      <c r="L30" s="15" t="str">
        <f t="shared" si="6"/>
        <v/>
      </c>
      <c r="M30" s="15" t="str">
        <f>IF(I30="",K30,IF(L30&gt;=K30,L30,K30))</f>
        <v/>
      </c>
    </row>
    <row r="31" spans="1:13">
      <c r="A31" s="17"/>
      <c r="B31" s="15"/>
      <c r="C31" s="15"/>
      <c r="D31" s="139"/>
      <c r="E31" s="138"/>
      <c r="F31" s="139"/>
      <c r="G31" s="138"/>
      <c r="H31" s="19" t="str">
        <f>IF(J54=1,"",INDEX(I56:J67,J54,2))</f>
        <v/>
      </c>
      <c r="I31" s="15"/>
      <c r="J31" s="104"/>
      <c r="K31" s="15"/>
      <c r="L31" s="15" t="str">
        <f t="shared" si="6"/>
        <v/>
      </c>
      <c r="M31" s="15"/>
    </row>
    <row r="32" spans="1:13">
      <c r="A32" s="19"/>
      <c r="B32" s="15"/>
      <c r="C32" s="20"/>
      <c r="E32" s="20"/>
      <c r="G32" s="20"/>
      <c r="H32" s="20"/>
      <c r="I32" s="20"/>
      <c r="J32" s="20"/>
      <c r="K32" s="20"/>
      <c r="L32" s="20"/>
      <c r="M32" s="20"/>
    </row>
    <row r="33" spans="1:15">
      <c r="A33" s="20"/>
      <c r="B33" s="20"/>
      <c r="C33" s="20"/>
      <c r="D33" s="6"/>
      <c r="E33" s="20"/>
      <c r="G33" s="20"/>
      <c r="H33" s="20"/>
      <c r="I33" s="20"/>
      <c r="J33" s="20"/>
      <c r="K33" s="20"/>
      <c r="L33" s="20"/>
      <c r="M33" s="20"/>
    </row>
    <row r="34" spans="1:15">
      <c r="A34" s="20"/>
      <c r="B34" s="20"/>
      <c r="C34" s="20"/>
      <c r="D34" s="6"/>
      <c r="E34" s="20"/>
      <c r="G34" s="20"/>
      <c r="H34" s="20"/>
      <c r="I34" s="20"/>
      <c r="J34" s="20"/>
      <c r="K34" s="20"/>
      <c r="L34" s="20"/>
      <c r="M34" s="20"/>
    </row>
    <row r="35" spans="1:15">
      <c r="A35" s="20"/>
      <c r="B35" s="20"/>
      <c r="C35" s="20"/>
      <c r="D35" s="6"/>
      <c r="E35" s="20"/>
      <c r="G35" s="20"/>
      <c r="H35" s="20"/>
      <c r="I35" s="20"/>
      <c r="J35" s="20"/>
      <c r="K35" s="20"/>
      <c r="L35" s="20"/>
      <c r="M35" s="20"/>
    </row>
    <row r="36" spans="1:15">
      <c r="A36" s="15" t="str">
        <f>IF(AND(B36="POUR INFO",H54=9),A28,IF(AND(B36="POUR INFO",H54=10),A28,IF(AND(B36="POUR INFO",J54=9),A30,IF(AND(B36="POUR INFO",J54=10),A30,""))))</f>
        <v/>
      </c>
      <c r="B36" s="15" t="str">
        <f>IF(F39&lt;8,"",IF(AND(F39&gt;=10,P60+Q60=1),"POUR INFO",IF(AND(M39&gt;=10,P60+Q60=1),"POUR INFO","")))</f>
        <v/>
      </c>
      <c r="C36" s="19"/>
      <c r="D36" s="139"/>
      <c r="E36" s="138"/>
      <c r="F36" s="137"/>
      <c r="G36" s="138"/>
      <c r="H36" s="22" t="str">
        <f>IF(B36="POUR INFO","EVALUAT. SPEC","")</f>
        <v/>
      </c>
      <c r="I36" s="15"/>
      <c r="J36" s="101"/>
      <c r="K36" s="101"/>
      <c r="L36" s="15" t="str">
        <f>IF($F$39&lt;8,"",IF($F$39&gt;=10,"",IF(I36="","",I36*J36)))</f>
        <v/>
      </c>
      <c r="M36" s="15"/>
    </row>
    <row r="37" spans="1:15">
      <c r="A37" s="23"/>
      <c r="B37" s="24"/>
      <c r="C37" s="24"/>
      <c r="D37" s="139"/>
      <c r="E37" s="138"/>
      <c r="F37" s="139"/>
      <c r="G37" s="138"/>
      <c r="H37" s="22" t="str">
        <f>IF(AND(B36="POUR INFO",H54=9),H64,IF(AND(B36="POUR INFO",H54=10),H65,IF(AND(B36="POUR INFO",J54=9),J64,IF(AND(B36="POUR INFO",J54=10),J65,""))))</f>
        <v/>
      </c>
      <c r="I37" s="15"/>
      <c r="J37" s="104"/>
      <c r="K37" s="15"/>
      <c r="L37" s="15" t="str">
        <f>IF($F$39&lt;8,"",IF($F$39&gt;=10,"",IF(I37="","",I37*J37)))</f>
        <v/>
      </c>
      <c r="M37" s="15"/>
    </row>
    <row r="38" spans="1:15" ht="15.75">
      <c r="A38" s="25"/>
      <c r="B38" s="26" t="s">
        <v>31</v>
      </c>
      <c r="C38" s="26"/>
      <c r="D38" s="162">
        <f>SUM(D13:E37)</f>
        <v>35</v>
      </c>
      <c r="E38" s="163"/>
      <c r="F38" s="162">
        <f>SUM(F13:F37)</f>
        <v>0</v>
      </c>
      <c r="G38" s="163"/>
      <c r="H38" s="16"/>
      <c r="I38" s="27" t="s">
        <v>31</v>
      </c>
      <c r="J38" s="28" t="str">
        <f>IF(OR($F$39&lt;8,$F$39&gt;=10),"",SUM(J13:J37))</f>
        <v/>
      </c>
      <c r="K38" s="29"/>
      <c r="L38" s="30" t="s">
        <v>31</v>
      </c>
      <c r="M38" s="31" t="str">
        <f>IF(OR($F$39&lt;8,$F$39&gt;=10),"",SUM(M13:M37))</f>
        <v/>
      </c>
    </row>
    <row r="39" spans="1:15" ht="21" customHeight="1">
      <c r="A39" s="32"/>
      <c r="B39" s="33"/>
      <c r="C39" s="33"/>
      <c r="D39" s="33"/>
      <c r="E39" s="34" t="s">
        <v>32</v>
      </c>
      <c r="F39" s="164">
        <f>F38/D38</f>
        <v>0</v>
      </c>
      <c r="G39" s="165"/>
      <c r="H39" s="24"/>
      <c r="I39" s="33"/>
      <c r="J39" s="35"/>
      <c r="K39" s="35"/>
      <c r="L39" s="34" t="s">
        <v>32</v>
      </c>
      <c r="M39" s="36" t="str">
        <f>IF(OR($F$39&lt;8,$F$39&gt;=10),"",M38/J38)</f>
        <v/>
      </c>
      <c r="O39" s="37"/>
    </row>
    <row r="41" spans="1:15" ht="25.5" customHeight="1">
      <c r="A41" s="161" t="s">
        <v>33</v>
      </c>
      <c r="B41" s="38" t="s">
        <v>34</v>
      </c>
      <c r="C41" s="102">
        <f>IF($D$38=37,296,280)</f>
        <v>280</v>
      </c>
      <c r="D41" s="39">
        <f>IF($D$38=37,370,350)</f>
        <v>350</v>
      </c>
      <c r="E41" s="39">
        <f>IF($D$38=37,444,420)</f>
        <v>420</v>
      </c>
      <c r="F41" s="39">
        <f>IF($D$38=37,518,490)</f>
        <v>490</v>
      </c>
      <c r="G41" s="103">
        <f>IF($D$38=37,592,560)</f>
        <v>560</v>
      </c>
    </row>
    <row r="42" spans="1:15" ht="25.5" customHeight="1">
      <c r="A42" s="161"/>
      <c r="B42" s="38" t="s">
        <v>35</v>
      </c>
      <c r="C42" s="102">
        <f>C41</f>
        <v>280</v>
      </c>
      <c r="D42" s="39">
        <f>D41</f>
        <v>350</v>
      </c>
      <c r="E42" s="39"/>
      <c r="F42" s="39"/>
      <c r="G42" s="103"/>
    </row>
    <row r="43" spans="1:15" ht="25.5" customHeight="1">
      <c r="A43" s="161"/>
      <c r="B43" s="40" t="s">
        <v>36</v>
      </c>
      <c r="C43" s="41" t="s">
        <v>37</v>
      </c>
      <c r="D43" s="42" t="s">
        <v>38</v>
      </c>
      <c r="E43" s="42" t="s">
        <v>39</v>
      </c>
      <c r="F43" s="42" t="s">
        <v>40</v>
      </c>
      <c r="G43" s="43" t="s">
        <v>41</v>
      </c>
    </row>
    <row r="45" spans="1:15" ht="15" customHeight="1">
      <c r="A45" s="140" t="s">
        <v>42</v>
      </c>
      <c r="B45" s="25"/>
      <c r="C45" s="141" t="str">
        <f>IF(F38=0,"",IF(F39&lt;8,"REFUSE",IF(F39&lt;10,"PASSE SECOND GROUPE",IF(F39&lt;12,"ADMIS",IF(F39&lt;14,"ADMIS MENTION ASSEZ BIEN",IF(F39&lt;16,"ADMIS MENTION BIEN","ADMIS MENTION TRES BIEN"))))))</f>
        <v/>
      </c>
      <c r="D45" s="142"/>
      <c r="E45" s="142"/>
      <c r="F45" s="142"/>
      <c r="G45" s="142"/>
      <c r="H45" s="142"/>
      <c r="I45" s="147" t="str">
        <f>IF(F39&lt;10,"",IF(B36="POUR INFO","SECTION EUROPEENNE",""))</f>
        <v/>
      </c>
      <c r="J45" s="147"/>
      <c r="K45" s="147"/>
      <c r="L45" s="148"/>
    </row>
    <row r="46" spans="1:15" ht="15" customHeight="1">
      <c r="A46" s="140"/>
      <c r="B46" s="21" t="s">
        <v>43</v>
      </c>
      <c r="C46" s="143"/>
      <c r="D46" s="144"/>
      <c r="E46" s="144"/>
      <c r="F46" s="144"/>
      <c r="G46" s="144"/>
      <c r="H46" s="144"/>
      <c r="I46" s="149"/>
      <c r="J46" s="149"/>
      <c r="K46" s="149"/>
      <c r="L46" s="150"/>
    </row>
    <row r="47" spans="1:15" ht="15" customHeight="1">
      <c r="A47" s="140"/>
      <c r="B47" s="32"/>
      <c r="C47" s="145"/>
      <c r="D47" s="146"/>
      <c r="E47" s="146"/>
      <c r="F47" s="146"/>
      <c r="G47" s="146"/>
      <c r="H47" s="146"/>
      <c r="I47" s="151"/>
      <c r="J47" s="151"/>
      <c r="K47" s="151"/>
      <c r="L47" s="152"/>
    </row>
    <row r="48" spans="1:15" ht="12.75" customHeight="1">
      <c r="A48" s="140"/>
      <c r="B48" s="153" t="str">
        <f>IF(C45="PASSE SECOND GROUPE","2è GROUPE : ","")</f>
        <v/>
      </c>
      <c r="C48" s="155" t="str">
        <f>IF(OR(F39&gt;=10,F39&lt;8),"",IF(M39&gt;=10,"ADMIS","REFUSE AVEC CFETS"))</f>
        <v/>
      </c>
      <c r="D48" s="156"/>
      <c r="E48" s="156"/>
      <c r="F48" s="156"/>
      <c r="G48" s="156"/>
      <c r="H48" s="159" t="str">
        <f>IF(AND(H54=9,C48="ADMIS",B36="POUR INFO"),"SECTION EUROPEENNE",IF(AND(H54=10,C48="ADMIS",B36="POUR INFO"),"SECTION EUROPEENNE",IF(AND(J54=9,C48="ADMIS",B36="POUR INFO"),"SECTION EUROPEENNE",IF(AND(J54=10,C48="ADMIS",B36="POUR INFO"),"SECTION EUROPEENNE",""))))</f>
        <v/>
      </c>
      <c r="I48" s="159"/>
      <c r="J48" s="159"/>
      <c r="K48" s="159"/>
      <c r="L48" s="44"/>
    </row>
    <row r="49" spans="1:17" ht="12.75" customHeight="1">
      <c r="A49" s="140"/>
      <c r="B49" s="154"/>
      <c r="C49" s="157"/>
      <c r="D49" s="158"/>
      <c r="E49" s="158"/>
      <c r="F49" s="158"/>
      <c r="G49" s="158"/>
      <c r="H49" s="160"/>
      <c r="I49" s="160"/>
      <c r="J49" s="160"/>
      <c r="K49" s="160"/>
      <c r="L49" s="45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7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>
      <c r="A52" s="119" t="s">
        <v>44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</row>
    <row r="53" spans="1:17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hidden="1">
      <c r="A54" s="119" t="s">
        <v>45</v>
      </c>
      <c r="B54" s="119"/>
      <c r="C54" s="119"/>
      <c r="D54" s="120">
        <v>1</v>
      </c>
      <c r="E54" s="119"/>
      <c r="F54" s="120">
        <v>1</v>
      </c>
      <c r="G54" s="119"/>
      <c r="H54" s="120">
        <v>1</v>
      </c>
      <c r="I54" s="119"/>
      <c r="J54" s="120">
        <v>1</v>
      </c>
      <c r="K54" s="119"/>
      <c r="L54" s="120">
        <v>1</v>
      </c>
      <c r="M54" s="119"/>
      <c r="N54" s="120">
        <v>3</v>
      </c>
      <c r="O54" s="119"/>
      <c r="P54" s="119"/>
      <c r="Q54" s="119"/>
    </row>
    <row r="55" spans="1:17">
      <c r="A55" s="119"/>
      <c r="B55" s="119" t="s">
        <v>46</v>
      </c>
      <c r="C55" s="119"/>
      <c r="D55" s="119" t="s">
        <v>47</v>
      </c>
      <c r="E55" s="119"/>
      <c r="F55" s="119" t="s">
        <v>48</v>
      </c>
      <c r="G55" s="119"/>
      <c r="H55" s="119" t="s">
        <v>49</v>
      </c>
      <c r="I55" s="119"/>
      <c r="J55" s="119" t="s">
        <v>50</v>
      </c>
      <c r="K55" s="119"/>
      <c r="L55" s="119" t="s">
        <v>51</v>
      </c>
      <c r="M55" s="119"/>
      <c r="N55" s="119" t="s">
        <v>71</v>
      </c>
      <c r="O55" s="119"/>
      <c r="P55" s="121" t="s">
        <v>52</v>
      </c>
      <c r="Q55" s="121" t="s">
        <v>58</v>
      </c>
    </row>
    <row r="56" spans="1:17">
      <c r="A56" s="119">
        <v>1</v>
      </c>
      <c r="B56" s="119"/>
      <c r="C56" s="119">
        <v>1</v>
      </c>
      <c r="D56" s="119"/>
      <c r="E56" s="119">
        <v>1</v>
      </c>
      <c r="F56" s="119"/>
      <c r="G56" s="119">
        <v>1</v>
      </c>
      <c r="H56" s="119"/>
      <c r="I56" s="119">
        <v>1</v>
      </c>
      <c r="J56" s="119"/>
      <c r="K56" s="119">
        <v>1</v>
      </c>
      <c r="L56" s="119"/>
      <c r="M56" s="119">
        <v>1</v>
      </c>
      <c r="N56" s="119"/>
      <c r="O56" s="122" t="s">
        <v>66</v>
      </c>
      <c r="P56" s="121">
        <f>IF(AND(D54=2,H54=9,A18&gt;=12,A28&gt;=10),1,0)</f>
        <v>0</v>
      </c>
      <c r="Q56" s="121">
        <f>IF(AND(D54=4,H54=10,A18&gt;=12,A28&gt;=10),1,0)</f>
        <v>0</v>
      </c>
    </row>
    <row r="57" spans="1:17">
      <c r="A57" s="119">
        <v>2</v>
      </c>
      <c r="B57" s="119" t="s">
        <v>76</v>
      </c>
      <c r="C57" s="119">
        <v>2</v>
      </c>
      <c r="D57" s="119" t="s">
        <v>52</v>
      </c>
      <c r="E57" s="119">
        <v>2</v>
      </c>
      <c r="F57" s="119" t="s">
        <v>52</v>
      </c>
      <c r="G57" s="119">
        <v>2</v>
      </c>
      <c r="H57" s="119" t="s">
        <v>53</v>
      </c>
      <c r="I57" s="119">
        <v>2</v>
      </c>
      <c r="J57" s="119" t="s">
        <v>53</v>
      </c>
      <c r="K57" s="119">
        <v>2</v>
      </c>
      <c r="L57" s="119" t="s">
        <v>54</v>
      </c>
      <c r="M57" s="119">
        <v>2</v>
      </c>
      <c r="N57" s="119" t="s">
        <v>52</v>
      </c>
      <c r="O57" s="122" t="s">
        <v>67</v>
      </c>
      <c r="P57" s="121">
        <f>IF(AND(D54=2,J54=9,A18&gt;=12,A30&gt;=10),1,0)</f>
        <v>0</v>
      </c>
      <c r="Q57" s="121">
        <f>IF(AND(D54=4,J54=10,A18&gt;=12,A30&gt;=10),1,0)</f>
        <v>0</v>
      </c>
    </row>
    <row r="58" spans="1:17">
      <c r="A58" s="119">
        <v>3</v>
      </c>
      <c r="B58" s="119" t="s">
        <v>87</v>
      </c>
      <c r="C58" s="119">
        <v>3</v>
      </c>
      <c r="D58" s="119" t="s">
        <v>55</v>
      </c>
      <c r="E58" s="119">
        <v>3</v>
      </c>
      <c r="F58" s="119" t="s">
        <v>55</v>
      </c>
      <c r="G58" s="119">
        <v>3</v>
      </c>
      <c r="H58" s="119" t="s">
        <v>56</v>
      </c>
      <c r="I58" s="119">
        <v>3</v>
      </c>
      <c r="J58" s="119" t="s">
        <v>56</v>
      </c>
      <c r="K58" s="119">
        <v>3</v>
      </c>
      <c r="L58" s="119" t="s">
        <v>57</v>
      </c>
      <c r="M58" s="119">
        <v>3</v>
      </c>
      <c r="N58" s="119" t="s">
        <v>55</v>
      </c>
      <c r="O58" s="122" t="s">
        <v>68</v>
      </c>
      <c r="P58" s="121">
        <f>IF(AND(F54=2,H54=9,A20&gt;=12,A28&gt;=10),1,0)</f>
        <v>0</v>
      </c>
      <c r="Q58" s="121">
        <f>IF(AND(F54=4,H54=10,A20&gt;=12,A28&gt;=10),1,0)</f>
        <v>0</v>
      </c>
    </row>
    <row r="59" spans="1:17">
      <c r="A59" s="119">
        <v>4</v>
      </c>
      <c r="B59" s="119" t="s">
        <v>88</v>
      </c>
      <c r="C59" s="119">
        <v>4</v>
      </c>
      <c r="D59" s="119" t="s">
        <v>58</v>
      </c>
      <c r="E59" s="119">
        <v>4</v>
      </c>
      <c r="F59" s="119" t="s">
        <v>58</v>
      </c>
      <c r="G59" s="119">
        <v>4</v>
      </c>
      <c r="H59" s="119" t="s">
        <v>59</v>
      </c>
      <c r="I59" s="119">
        <v>4</v>
      </c>
      <c r="J59" s="119" t="s">
        <v>59</v>
      </c>
      <c r="K59" s="119"/>
      <c r="L59" s="119"/>
      <c r="M59" s="119">
        <v>4</v>
      </c>
      <c r="N59" s="119" t="s">
        <v>58</v>
      </c>
      <c r="O59" s="122" t="s">
        <v>69</v>
      </c>
      <c r="P59" s="121">
        <f>IF(AND(F54=2,J54=9,A20&gt;=12,A30&gt;=10),1,0)</f>
        <v>0</v>
      </c>
      <c r="Q59" s="121">
        <f>IF(AND(F54=4,J54=10,A20&gt;=12,A30&gt;=10),1,0)</f>
        <v>0</v>
      </c>
    </row>
    <row r="60" spans="1:17">
      <c r="A60" s="119">
        <v>5</v>
      </c>
      <c r="B60" s="119" t="s">
        <v>7</v>
      </c>
      <c r="C60" s="119"/>
      <c r="D60" s="119"/>
      <c r="E60" s="119"/>
      <c r="F60" s="119"/>
      <c r="G60" s="119">
        <v>5</v>
      </c>
      <c r="H60" s="119" t="s">
        <v>60</v>
      </c>
      <c r="I60" s="119">
        <v>5</v>
      </c>
      <c r="J60" s="119" t="s">
        <v>60</v>
      </c>
      <c r="K60" s="119"/>
      <c r="L60" s="119"/>
      <c r="M60" s="119"/>
      <c r="N60" s="119"/>
      <c r="O60" s="122" t="s">
        <v>70</v>
      </c>
      <c r="P60" s="121">
        <f>SUM(P56:P59)</f>
        <v>0</v>
      </c>
      <c r="Q60" s="121">
        <f>SUM(Q56:Q59)</f>
        <v>0</v>
      </c>
    </row>
    <row r="61" spans="1:17">
      <c r="A61" s="119">
        <v>6</v>
      </c>
      <c r="B61" s="119"/>
      <c r="C61" s="119"/>
      <c r="D61" s="119"/>
      <c r="E61" s="119"/>
      <c r="F61" s="119"/>
      <c r="G61" s="119">
        <v>6</v>
      </c>
      <c r="H61" s="119" t="s">
        <v>51</v>
      </c>
      <c r="I61" s="119">
        <v>6</v>
      </c>
      <c r="J61" s="119" t="s">
        <v>51</v>
      </c>
      <c r="K61" s="119"/>
      <c r="L61" s="119"/>
      <c r="M61" s="119"/>
      <c r="N61" s="119"/>
      <c r="O61" s="122"/>
      <c r="P61" s="121"/>
      <c r="Q61" s="121"/>
    </row>
    <row r="62" spans="1:17">
      <c r="A62" s="119"/>
      <c r="B62" s="119"/>
      <c r="C62" s="119"/>
      <c r="D62" s="119"/>
      <c r="E62" s="119"/>
      <c r="F62" s="119"/>
      <c r="G62" s="119">
        <v>7</v>
      </c>
      <c r="H62" s="119" t="s">
        <v>73</v>
      </c>
      <c r="I62" s="119">
        <v>7</v>
      </c>
      <c r="J62" s="119" t="s">
        <v>72</v>
      </c>
      <c r="K62" s="119"/>
      <c r="L62" s="119"/>
      <c r="M62" s="119"/>
      <c r="N62" s="119"/>
      <c r="O62" s="119"/>
      <c r="P62" s="119"/>
      <c r="Q62" s="119"/>
    </row>
    <row r="63" spans="1:17">
      <c r="A63" s="119"/>
      <c r="B63" s="119"/>
      <c r="C63" s="119"/>
      <c r="D63" s="119"/>
      <c r="E63" s="119"/>
      <c r="F63" s="119"/>
      <c r="G63" s="119">
        <v>8</v>
      </c>
      <c r="H63" s="119" t="s">
        <v>61</v>
      </c>
      <c r="I63" s="119">
        <v>8</v>
      </c>
      <c r="J63" s="119" t="s">
        <v>61</v>
      </c>
      <c r="K63" s="119"/>
      <c r="L63" s="119"/>
      <c r="M63" s="119"/>
      <c r="N63" s="119"/>
      <c r="O63" s="119"/>
      <c r="P63" s="119"/>
      <c r="Q63" s="119"/>
    </row>
    <row r="64" spans="1:17">
      <c r="A64" s="119"/>
      <c r="B64" s="119"/>
      <c r="C64" s="119"/>
      <c r="D64" s="119"/>
      <c r="E64" s="119"/>
      <c r="F64" s="119"/>
      <c r="G64" s="119">
        <v>9</v>
      </c>
      <c r="H64" s="119" t="s">
        <v>62</v>
      </c>
      <c r="I64" s="119">
        <v>9</v>
      </c>
      <c r="J64" s="119" t="s">
        <v>62</v>
      </c>
      <c r="K64" s="119"/>
      <c r="L64" s="119"/>
      <c r="M64" s="119"/>
      <c r="N64" s="119"/>
      <c r="O64" s="119"/>
      <c r="P64" s="119"/>
      <c r="Q64" s="119"/>
    </row>
    <row r="65" spans="1:17">
      <c r="A65" s="119"/>
      <c r="B65" s="119"/>
      <c r="C65" s="119"/>
      <c r="D65" s="119"/>
      <c r="E65" s="119"/>
      <c r="F65" s="119"/>
      <c r="G65" s="119">
        <v>10</v>
      </c>
      <c r="H65" s="119" t="s">
        <v>63</v>
      </c>
      <c r="I65" s="119">
        <v>10</v>
      </c>
      <c r="J65" s="119" t="s">
        <v>63</v>
      </c>
      <c r="K65" s="119"/>
      <c r="L65" s="119"/>
      <c r="M65" s="119"/>
      <c r="N65" s="119"/>
      <c r="O65" s="119"/>
      <c r="P65" s="119"/>
      <c r="Q65" s="119"/>
    </row>
    <row r="66" spans="1:17">
      <c r="A66" s="119"/>
      <c r="B66" s="119"/>
      <c r="C66" s="119"/>
      <c r="D66" s="119"/>
      <c r="E66" s="119"/>
      <c r="F66" s="119"/>
      <c r="G66" s="119">
        <v>11</v>
      </c>
      <c r="H66" s="119" t="s">
        <v>64</v>
      </c>
      <c r="I66" s="119">
        <v>11</v>
      </c>
      <c r="J66" s="119" t="s">
        <v>64</v>
      </c>
      <c r="K66" s="119"/>
      <c r="L66" s="119"/>
      <c r="M66" s="119"/>
      <c r="N66" s="119"/>
      <c r="O66" s="119"/>
      <c r="P66" s="119"/>
      <c r="Q66" s="119"/>
    </row>
    <row r="67" spans="1:17" s="107" customForma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s="107" customFormat="1"/>
    <row r="69" spans="1:17" s="107" customFormat="1"/>
    <row r="70" spans="1:17" s="107" customFormat="1"/>
    <row r="71" spans="1:17" s="107" customFormat="1"/>
    <row r="72" spans="1:17" s="107" customFormat="1"/>
    <row r="73" spans="1:17" s="107" customFormat="1"/>
    <row r="74" spans="1:17" s="107" customFormat="1"/>
    <row r="75" spans="1:17" s="107" customFormat="1"/>
    <row r="76" spans="1:17" s="107" customFormat="1"/>
    <row r="77" spans="1:17" s="107" customFormat="1"/>
    <row r="78" spans="1:17" s="107" customFormat="1"/>
    <row r="79" spans="1:17" s="107" customFormat="1"/>
    <row r="80" spans="1:17" s="107" customFormat="1"/>
    <row r="81" s="107" customFormat="1"/>
    <row r="82" s="107" customFormat="1"/>
    <row r="83" s="107" customFormat="1"/>
    <row r="84" s="107" customFormat="1"/>
    <row r="85" s="107" customFormat="1"/>
    <row r="86" s="107" customFormat="1"/>
    <row r="87" s="107" customFormat="1"/>
    <row r="88" s="107" customFormat="1"/>
    <row r="89" s="107" customFormat="1"/>
    <row r="90" s="107" customFormat="1"/>
    <row r="91" s="107" customFormat="1"/>
    <row r="92" s="107" customFormat="1"/>
    <row r="93" s="107" customFormat="1"/>
    <row r="94" s="107" customFormat="1"/>
    <row r="95" s="107" customFormat="1"/>
    <row r="96" s="107" customFormat="1"/>
    <row r="97" s="107" customFormat="1"/>
    <row r="98" s="107" customFormat="1"/>
    <row r="99" s="107" customFormat="1"/>
    <row r="100" s="107" customFormat="1"/>
    <row r="101" s="107" customFormat="1"/>
    <row r="102" s="107" customFormat="1"/>
    <row r="103" s="107" customFormat="1"/>
    <row r="104" s="107" customFormat="1"/>
    <row r="105" s="107" customFormat="1"/>
    <row r="106" s="107" customFormat="1"/>
    <row r="107" s="107" customFormat="1"/>
    <row r="108" s="107" customFormat="1"/>
    <row r="109" s="107" customFormat="1"/>
    <row r="110" s="107" customFormat="1"/>
    <row r="111" s="107" customFormat="1"/>
    <row r="112" s="107" customFormat="1"/>
    <row r="113" s="107" customFormat="1"/>
    <row r="114" s="107" customFormat="1"/>
    <row r="115" s="107" customFormat="1"/>
    <row r="116" s="107" customFormat="1"/>
    <row r="117" s="107" customFormat="1"/>
    <row r="118" s="107" customFormat="1"/>
    <row r="119" s="107" customFormat="1"/>
    <row r="120" s="107" customFormat="1"/>
    <row r="121" s="107" customFormat="1"/>
    <row r="122" s="107" customFormat="1"/>
    <row r="123" s="107" customFormat="1"/>
    <row r="124" s="107" customFormat="1"/>
    <row r="125" s="107" customFormat="1"/>
    <row r="126" s="107" customFormat="1"/>
    <row r="127" s="107" customFormat="1"/>
    <row r="128" s="107" customFormat="1"/>
    <row r="129" s="107" customFormat="1"/>
    <row r="130" s="107" customFormat="1"/>
    <row r="131" s="107" customFormat="1"/>
    <row r="132" s="107" customFormat="1"/>
    <row r="133" s="107" customFormat="1"/>
    <row r="134" s="107" customFormat="1"/>
    <row r="135" s="107" customFormat="1"/>
    <row r="136" s="107" customFormat="1"/>
    <row r="137" s="107" customFormat="1"/>
    <row r="138" s="107" customFormat="1"/>
    <row r="139" s="107" customFormat="1"/>
    <row r="140" s="107" customFormat="1"/>
    <row r="141" s="107" customFormat="1"/>
    <row r="142" s="107" customFormat="1"/>
    <row r="143" s="107" customFormat="1"/>
    <row r="144" s="107" customFormat="1"/>
    <row r="145" s="107" customFormat="1"/>
    <row r="146" s="107" customFormat="1"/>
    <row r="147" s="107" customFormat="1"/>
    <row r="148" s="107" customFormat="1"/>
    <row r="149" s="107" customFormat="1"/>
    <row r="150" s="107" customFormat="1"/>
    <row r="151" s="107" customFormat="1"/>
    <row r="152" s="107" customFormat="1"/>
    <row r="153" s="107" customFormat="1"/>
    <row r="154" s="107" customFormat="1"/>
    <row r="155" s="107" customFormat="1"/>
    <row r="156" s="107" customFormat="1"/>
    <row r="157" s="107" customFormat="1"/>
    <row r="158" s="107" customFormat="1"/>
    <row r="159" s="107" customFormat="1"/>
    <row r="160" s="107" customFormat="1"/>
    <row r="161" s="107" customFormat="1"/>
    <row r="162" s="107" customFormat="1"/>
    <row r="163" s="107" customFormat="1"/>
    <row r="164" s="107" customFormat="1"/>
    <row r="165" s="107" customFormat="1"/>
    <row r="166" s="107" customFormat="1"/>
    <row r="167" s="107" customFormat="1"/>
    <row r="168" s="107" customFormat="1"/>
    <row r="169" s="107" customFormat="1"/>
    <row r="170" s="107" customFormat="1"/>
    <row r="171" s="107" customFormat="1"/>
    <row r="172" s="107" customFormat="1"/>
    <row r="173" s="107" customFormat="1"/>
    <row r="174" s="107" customFormat="1"/>
    <row r="175" s="107" customFormat="1"/>
    <row r="176" s="107" customFormat="1"/>
    <row r="177" s="107" customFormat="1"/>
    <row r="178" s="107" customFormat="1"/>
    <row r="179" s="107" customFormat="1"/>
    <row r="180" s="107" customFormat="1"/>
    <row r="181" s="107" customFormat="1"/>
    <row r="182" s="107" customFormat="1"/>
    <row r="183" s="107" customFormat="1"/>
    <row r="184" s="107" customFormat="1"/>
    <row r="185" s="107" customFormat="1"/>
    <row r="186" s="107" customFormat="1"/>
    <row r="187" s="107" customFormat="1"/>
    <row r="188" s="107" customFormat="1"/>
    <row r="189" s="107" customFormat="1"/>
    <row r="190" s="107" customFormat="1"/>
    <row r="191" s="107" customFormat="1"/>
    <row r="192" s="107" customFormat="1"/>
    <row r="193" s="107" customFormat="1"/>
    <row r="194" s="107" customFormat="1"/>
    <row r="195" s="107" customFormat="1"/>
    <row r="196" s="107" customFormat="1"/>
    <row r="197" s="107" customFormat="1"/>
    <row r="198" s="107" customFormat="1"/>
    <row r="199" s="107" customFormat="1"/>
    <row r="200" s="107" customFormat="1"/>
    <row r="201" s="107" customFormat="1"/>
    <row r="202" s="107" customFormat="1"/>
    <row r="203" s="107" customFormat="1"/>
    <row r="204" s="107" customFormat="1"/>
    <row r="205" s="107" customFormat="1"/>
    <row r="206" s="107" customFormat="1"/>
    <row r="207" s="107" customFormat="1"/>
    <row r="208" s="107" customFormat="1"/>
    <row r="209" s="107" customFormat="1"/>
    <row r="210" s="107" customFormat="1"/>
    <row r="211" s="107" customFormat="1"/>
    <row r="212" s="107" customFormat="1"/>
    <row r="213" s="107" customFormat="1"/>
    <row r="214" s="107" customFormat="1"/>
    <row r="215" s="107" customFormat="1"/>
  </sheetData>
  <sheetProtection password="CE9B" sheet="1" objects="1" scenarios="1" selectLockedCells="1"/>
  <mergeCells count="58">
    <mergeCell ref="F39:G39"/>
    <mergeCell ref="A41:A43"/>
    <mergeCell ref="A45:A49"/>
    <mergeCell ref="C45:H47"/>
    <mergeCell ref="I45:L47"/>
    <mergeCell ref="B48:B49"/>
    <mergeCell ref="C48:G49"/>
    <mergeCell ref="H48:K49"/>
    <mergeCell ref="D36:E36"/>
    <mergeCell ref="F36:G36"/>
    <mergeCell ref="D37:E37"/>
    <mergeCell ref="F37:G37"/>
    <mergeCell ref="D38:E38"/>
    <mergeCell ref="F38:G38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2:E22"/>
    <mergeCell ref="F22:G22"/>
    <mergeCell ref="D24:E24"/>
    <mergeCell ref="F24:G24"/>
    <mergeCell ref="D25:E25"/>
    <mergeCell ref="F25:G25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K11:M11"/>
    <mergeCell ref="D12:E12"/>
    <mergeCell ref="F12:G12"/>
    <mergeCell ref="B5:E5"/>
    <mergeCell ref="B6:E6"/>
    <mergeCell ref="A11:G11"/>
    <mergeCell ref="H11:H12"/>
    <mergeCell ref="I11:J11"/>
  </mergeCells>
  <dataValidations count="1">
    <dataValidation type="whole" allowBlank="1" showInputMessage="1" showErrorMessage="1" error="Une note est comprise entre 0 et 20" sqref="A27:A28 A30 I24 I16:I18 A20 I20 A13:A18 A24:A25">
      <formula1>0</formula1>
      <formula2>20</formula2>
    </dataValidation>
  </dataValidations>
  <pageMargins left="0.2" right="0.2" top="0.75" bottom="0.6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A72"/>
  <sheetViews>
    <sheetView showGridLines="0" workbookViewId="0">
      <selection activeCell="B5" sqref="B5:E5"/>
    </sheetView>
  </sheetViews>
  <sheetFormatPr baseColWidth="10" defaultRowHeight="12.75"/>
  <cols>
    <col min="1" max="1" width="7" style="1" customWidth="1"/>
    <col min="2" max="2" width="12" style="1" bestFit="1" customWidth="1"/>
    <col min="3" max="3" width="6.85546875" style="1" bestFit="1" customWidth="1"/>
    <col min="4" max="5" width="5.7109375" style="1" bestFit="1" customWidth="1"/>
    <col min="6" max="6" width="4.7109375" style="1" customWidth="1"/>
    <col min="7" max="7" width="4.85546875" style="1" customWidth="1"/>
    <col min="8" max="8" width="22.140625" style="1" customWidth="1"/>
    <col min="9" max="9" width="5.140625" style="1" bestFit="1" customWidth="1"/>
    <col min="10" max="10" width="6.28515625" style="1" bestFit="1" customWidth="1"/>
    <col min="11" max="11" width="10.42578125" style="1" bestFit="1" customWidth="1"/>
    <col min="12" max="12" width="9.7109375" style="1" bestFit="1" customWidth="1"/>
    <col min="13" max="13" width="9" style="1" customWidth="1"/>
    <col min="14" max="16384" width="11.42578125" style="1"/>
  </cols>
  <sheetData>
    <row r="1" spans="1:13" ht="15.75">
      <c r="A1" s="1" t="s">
        <v>0</v>
      </c>
      <c r="F1" s="47">
        <f ca="1">NOW()</f>
        <v>42060.800684259259</v>
      </c>
      <c r="H1" s="2" t="s">
        <v>1</v>
      </c>
      <c r="I1" s="3" t="s">
        <v>2</v>
      </c>
      <c r="J1" s="2">
        <f ca="1">YEAR(F1)</f>
        <v>2015</v>
      </c>
      <c r="K1" s="4" t="s">
        <v>3</v>
      </c>
      <c r="L1" s="5" t="s">
        <v>89</v>
      </c>
    </row>
    <row r="2" spans="1:13">
      <c r="H2" s="1" t="s">
        <v>4</v>
      </c>
      <c r="I2" s="6" t="s">
        <v>75</v>
      </c>
    </row>
    <row r="3" spans="1:13" ht="15.75">
      <c r="A3" s="7" t="s">
        <v>5</v>
      </c>
      <c r="H3" s="1" t="s">
        <v>6</v>
      </c>
      <c r="I3" s="8" t="s">
        <v>7</v>
      </c>
    </row>
    <row r="4" spans="1:13" ht="21">
      <c r="F4" s="9" t="s">
        <v>74</v>
      </c>
    </row>
    <row r="5" spans="1:13">
      <c r="A5" s="1" t="s">
        <v>65</v>
      </c>
      <c r="B5" s="173"/>
      <c r="C5" s="174"/>
      <c r="D5" s="174"/>
      <c r="E5" s="175"/>
      <c r="F5" s="10"/>
    </row>
    <row r="6" spans="1:13">
      <c r="A6" s="1" t="s">
        <v>8</v>
      </c>
      <c r="B6" s="173"/>
      <c r="C6" s="174"/>
      <c r="D6" s="174"/>
      <c r="E6" s="175"/>
      <c r="F6" s="10"/>
    </row>
    <row r="8" spans="1:13">
      <c r="A8" s="1" t="s">
        <v>9</v>
      </c>
      <c r="C8" s="1" t="s">
        <v>10</v>
      </c>
    </row>
    <row r="9" spans="1:13">
      <c r="C9" s="1" t="s">
        <v>11</v>
      </c>
      <c r="J9" s="11"/>
    </row>
    <row r="11" spans="1:13" ht="12.75" customHeight="1">
      <c r="A11" s="176" t="s">
        <v>12</v>
      </c>
      <c r="B11" s="176"/>
      <c r="C11" s="176"/>
      <c r="D11" s="176"/>
      <c r="E11" s="176"/>
      <c r="F11" s="176"/>
      <c r="G11" s="176"/>
      <c r="H11" s="177" t="s">
        <v>13</v>
      </c>
      <c r="I11" s="179" t="s">
        <v>14</v>
      </c>
      <c r="J11" s="180"/>
      <c r="K11" s="168" t="s">
        <v>15</v>
      </c>
      <c r="L11" s="169"/>
      <c r="M11" s="170"/>
    </row>
    <row r="12" spans="1:13" ht="25.5">
      <c r="A12" s="49" t="s">
        <v>16</v>
      </c>
      <c r="B12" s="12" t="s">
        <v>17</v>
      </c>
      <c r="C12" s="12"/>
      <c r="D12" s="171" t="s">
        <v>18</v>
      </c>
      <c r="E12" s="172"/>
      <c r="F12" s="171" t="s">
        <v>19</v>
      </c>
      <c r="G12" s="172"/>
      <c r="H12" s="178"/>
      <c r="I12" s="13" t="s">
        <v>16</v>
      </c>
      <c r="J12" s="14" t="s">
        <v>18</v>
      </c>
      <c r="K12" s="13" t="s">
        <v>20</v>
      </c>
      <c r="L12" s="13" t="s">
        <v>21</v>
      </c>
      <c r="M12" s="13" t="s">
        <v>22</v>
      </c>
    </row>
    <row r="13" spans="1:13">
      <c r="A13" s="50"/>
      <c r="B13" s="15">
        <f ca="1">$J$1-1</f>
        <v>2014</v>
      </c>
      <c r="C13" s="15"/>
      <c r="D13" s="166">
        <v>3</v>
      </c>
      <c r="E13" s="167"/>
      <c r="F13" s="166" t="str">
        <f>IF(A13="","",A13*D13)</f>
        <v/>
      </c>
      <c r="G13" s="167"/>
      <c r="H13" s="16" t="s">
        <v>78</v>
      </c>
      <c r="I13" s="17"/>
      <c r="J13" s="104" t="str">
        <f t="shared" ref="J13:J18" si="0">IF(OR($F$39&lt;8,$F$39&gt;=10),"",D13)</f>
        <v/>
      </c>
      <c r="K13" s="15" t="str">
        <f t="shared" ref="K13:K18" si="1">IF($F$39&lt;8,"",IF($F$39&gt;=10,"",F13))</f>
        <v/>
      </c>
      <c r="L13" s="15" t="str">
        <f t="shared" ref="L13:L21" si="2">IF($F$39&lt;8,"",IF($F$39&gt;=10,"",IF(I13="","",I13*J13)))</f>
        <v/>
      </c>
      <c r="M13" s="15" t="str">
        <f t="shared" ref="M13:M18" si="3">IF(I13="",K13,IF(L13&gt;=K13,L13,K13))</f>
        <v/>
      </c>
    </row>
    <row r="14" spans="1:13" ht="12.75" customHeight="1">
      <c r="A14" s="50"/>
      <c r="B14" s="15">
        <f ca="1">$J$1-1</f>
        <v>2014</v>
      </c>
      <c r="C14" s="15"/>
      <c r="D14" s="139">
        <v>2</v>
      </c>
      <c r="E14" s="138"/>
      <c r="F14" s="139" t="str">
        <f t="shared" ref="F14:F18" si="4">IF(A14="","",A14*D14)</f>
        <v/>
      </c>
      <c r="G14" s="138"/>
      <c r="H14" s="19" t="s">
        <v>79</v>
      </c>
      <c r="I14" s="15"/>
      <c r="J14" s="104" t="str">
        <f t="shared" si="0"/>
        <v/>
      </c>
      <c r="K14" s="15" t="str">
        <f t="shared" si="1"/>
        <v/>
      </c>
      <c r="L14" s="15" t="str">
        <f t="shared" si="2"/>
        <v/>
      </c>
      <c r="M14" s="15" t="str">
        <f t="shared" si="3"/>
        <v/>
      </c>
    </row>
    <row r="15" spans="1:13" ht="12.75" customHeight="1">
      <c r="A15" s="50"/>
      <c r="B15" s="15">
        <f ca="1">$J$1-1</f>
        <v>2014</v>
      </c>
      <c r="C15" s="15"/>
      <c r="D15" s="139">
        <v>2</v>
      </c>
      <c r="E15" s="138"/>
      <c r="F15" s="139" t="str">
        <f t="shared" si="4"/>
        <v/>
      </c>
      <c r="G15" s="138"/>
      <c r="H15" s="19" t="s">
        <v>80</v>
      </c>
      <c r="I15" s="15"/>
      <c r="J15" s="104" t="str">
        <f t="shared" si="0"/>
        <v/>
      </c>
      <c r="K15" s="15" t="str">
        <f t="shared" si="1"/>
        <v/>
      </c>
      <c r="L15" s="15" t="str">
        <f t="shared" si="2"/>
        <v/>
      </c>
      <c r="M15" s="15" t="str">
        <f t="shared" si="3"/>
        <v/>
      </c>
    </row>
    <row r="16" spans="1:13" ht="12.75" customHeight="1">
      <c r="A16" s="50"/>
      <c r="B16" s="15"/>
      <c r="C16" s="15"/>
      <c r="D16" s="139">
        <v>4</v>
      </c>
      <c r="E16" s="138"/>
      <c r="F16" s="139" t="str">
        <f t="shared" si="4"/>
        <v/>
      </c>
      <c r="G16" s="138"/>
      <c r="H16" s="19" t="s">
        <v>75</v>
      </c>
      <c r="I16" s="48"/>
      <c r="J16" s="104" t="str">
        <f t="shared" si="0"/>
        <v/>
      </c>
      <c r="K16" s="15" t="str">
        <f t="shared" si="1"/>
        <v/>
      </c>
      <c r="L16" s="15" t="str">
        <f t="shared" si="2"/>
        <v/>
      </c>
      <c r="M16" s="15" t="str">
        <f>IF(I16="",K16,IF(L16&gt;=K16,L16,K16))</f>
        <v/>
      </c>
    </row>
    <row r="17" spans="1:13" ht="12.75" customHeight="1">
      <c r="A17" s="50"/>
      <c r="B17" s="15"/>
      <c r="C17" s="15"/>
      <c r="D17" s="139">
        <v>4</v>
      </c>
      <c r="E17" s="138"/>
      <c r="F17" s="139" t="str">
        <f t="shared" si="4"/>
        <v/>
      </c>
      <c r="G17" s="138"/>
      <c r="H17" s="19" t="s">
        <v>23</v>
      </c>
      <c r="I17" s="48"/>
      <c r="J17" s="104" t="str">
        <f t="shared" si="0"/>
        <v/>
      </c>
      <c r="K17" s="15" t="str">
        <f t="shared" si="1"/>
        <v/>
      </c>
      <c r="L17" s="15" t="str">
        <f t="shared" si="2"/>
        <v/>
      </c>
      <c r="M17" s="15" t="str">
        <f t="shared" si="3"/>
        <v/>
      </c>
    </row>
    <row r="18" spans="1:13" ht="12.75" customHeight="1">
      <c r="A18" s="50"/>
      <c r="B18" s="20"/>
      <c r="C18" s="20"/>
      <c r="D18" s="139">
        <v>4</v>
      </c>
      <c r="E18" s="138"/>
      <c r="F18" s="139" t="str">
        <f t="shared" si="4"/>
        <v/>
      </c>
      <c r="G18" s="138"/>
      <c r="H18" s="20" t="s">
        <v>90</v>
      </c>
      <c r="I18" s="48"/>
      <c r="J18" s="104" t="str">
        <f t="shared" si="0"/>
        <v/>
      </c>
      <c r="K18" s="15" t="str">
        <f t="shared" si="1"/>
        <v/>
      </c>
      <c r="L18" s="15" t="str">
        <f t="shared" si="2"/>
        <v/>
      </c>
      <c r="M18" s="15" t="str">
        <f t="shared" si="3"/>
        <v/>
      </c>
    </row>
    <row r="19" spans="1:13" ht="12.75" customHeight="1">
      <c r="A19" s="15"/>
      <c r="B19" s="15"/>
      <c r="C19" s="15"/>
      <c r="D19" s="139"/>
      <c r="E19" s="138"/>
      <c r="F19" s="139"/>
      <c r="G19" s="138"/>
      <c r="H19" s="22" t="str">
        <f>IF(D54=1,"",INDEX(C56:D60,D54,2))</f>
        <v/>
      </c>
      <c r="I19" s="15"/>
      <c r="J19" s="104"/>
      <c r="K19" s="15"/>
      <c r="L19" s="15" t="str">
        <f t="shared" si="2"/>
        <v/>
      </c>
      <c r="M19" s="15"/>
    </row>
    <row r="20" spans="1:13">
      <c r="A20" s="48"/>
      <c r="B20" s="15"/>
      <c r="C20" s="15"/>
      <c r="D20" s="139">
        <v>4</v>
      </c>
      <c r="E20" s="138"/>
      <c r="F20" s="139" t="str">
        <f>IF(A20="","",A20*D20)</f>
        <v/>
      </c>
      <c r="G20" s="138"/>
      <c r="H20" s="19" t="s">
        <v>92</v>
      </c>
      <c r="I20" s="48"/>
      <c r="J20" s="104" t="str">
        <f>IF(OR($F$39&lt;8,$F$39&gt;=10),"",D20)</f>
        <v/>
      </c>
      <c r="K20" s="15" t="str">
        <f>IF($F$39&lt;8,"",IF($F$39&gt;=10,"",F20))</f>
        <v/>
      </c>
      <c r="L20" s="15" t="str">
        <f t="shared" si="2"/>
        <v/>
      </c>
      <c r="M20" s="15" t="str">
        <f>IF(I20="",K20,IF(L20&gt;=K20,L20,K20))</f>
        <v/>
      </c>
    </row>
    <row r="21" spans="1:13">
      <c r="A21" s="15"/>
      <c r="B21" s="15"/>
      <c r="C21" s="15"/>
      <c r="D21" s="139"/>
      <c r="E21" s="138"/>
      <c r="F21" s="139"/>
      <c r="G21" s="138"/>
      <c r="H21" s="105" t="str">
        <f>IF(F54=1,"",INDEX(E56:F60,F54,2))</f>
        <v/>
      </c>
      <c r="I21" s="15"/>
      <c r="J21" s="101"/>
      <c r="K21" s="101"/>
      <c r="L21" s="101" t="str">
        <f t="shared" si="2"/>
        <v/>
      </c>
      <c r="M21" s="101"/>
    </row>
    <row r="22" spans="1:13">
      <c r="A22" s="48"/>
      <c r="B22" s="20"/>
      <c r="C22" s="20"/>
      <c r="D22" s="137">
        <v>1</v>
      </c>
      <c r="E22" s="138"/>
      <c r="F22" s="137" t="str">
        <f>IF(A22="","",A22*D22)</f>
        <v/>
      </c>
      <c r="G22" s="138"/>
      <c r="H22" s="20" t="s">
        <v>81</v>
      </c>
      <c r="I22" s="15"/>
      <c r="J22" s="110" t="str">
        <f>IF(OR($F$39&lt;8,$F$39&gt;=10),"",D22)</f>
        <v/>
      </c>
      <c r="K22" s="15" t="str">
        <f>IF($F$39&lt;8,"",IF($F$39&gt;=10,"",F22))</f>
        <v/>
      </c>
      <c r="L22" s="15" t="str">
        <f t="shared" ref="L22" si="5">IF($F$39&lt;8,"",IF($F$39&gt;=10,"",IF(I22="","",I22*J22)))</f>
        <v/>
      </c>
      <c r="M22" s="15" t="str">
        <f>IF(I22="",K22,IF(L22&gt;=K22,L22,K22))</f>
        <v/>
      </c>
    </row>
    <row r="23" spans="1:13">
      <c r="A23" s="20"/>
      <c r="B23" s="20"/>
      <c r="C23" s="20"/>
      <c r="D23" s="6"/>
      <c r="E23" s="20"/>
      <c r="F23" s="6"/>
      <c r="G23" s="20"/>
      <c r="H23" s="20" t="s">
        <v>82</v>
      </c>
      <c r="I23" s="111"/>
      <c r="J23" s="20"/>
      <c r="K23" s="15"/>
      <c r="L23" s="20"/>
      <c r="M23" s="20"/>
    </row>
    <row r="24" spans="1:13">
      <c r="A24" s="48"/>
      <c r="B24" s="101"/>
      <c r="C24" s="101"/>
      <c r="D24" s="137">
        <v>7</v>
      </c>
      <c r="E24" s="138"/>
      <c r="F24" s="137" t="str">
        <f>IF(A24="","",A24*D24)</f>
        <v/>
      </c>
      <c r="G24" s="138"/>
      <c r="H24" s="20" t="s">
        <v>26</v>
      </c>
      <c r="I24" s="106"/>
      <c r="J24" s="101" t="str">
        <f>IF(OR($F$39&lt;8,$F$39&gt;=10),"",D24)</f>
        <v/>
      </c>
      <c r="K24" s="15" t="str">
        <f t="shared" ref="K24" si="6">IF($F$39&lt;8,"",IF($F$39&gt;=10,"",F24))</f>
        <v/>
      </c>
      <c r="L24" s="101" t="str">
        <f>IF($F$39&lt;8,"",IF($F$39&gt;=10,"",IF(I24="","",I24*J24)))</f>
        <v/>
      </c>
      <c r="M24" s="101" t="str">
        <f>IF(I24="",K24,IF(L24&gt;=K24,L24,K24))</f>
        <v/>
      </c>
    </row>
    <row r="25" spans="1:13">
      <c r="A25" s="48"/>
      <c r="B25" s="101"/>
      <c r="C25" s="101"/>
      <c r="D25" s="137" t="str">
        <f>IF(A25="","",2)</f>
        <v/>
      </c>
      <c r="E25" s="138"/>
      <c r="F25" s="137" t="str">
        <f>IF(A25="","",A25*D25)</f>
        <v/>
      </c>
      <c r="G25" s="138"/>
      <c r="H25" s="20" t="s">
        <v>27</v>
      </c>
      <c r="I25" s="15"/>
      <c r="J25" s="101" t="str">
        <f t="shared" ref="J25:J27" si="7">IF(OR($F$39&lt;8,$F$39&gt;=10),"",D25)</f>
        <v/>
      </c>
      <c r="K25" s="101" t="str">
        <f t="shared" ref="K25:K27" si="8">IF($F$39&lt;8,"",IF($F$39&gt;=10,"",F25))</f>
        <v/>
      </c>
      <c r="L25" s="101" t="str">
        <f t="shared" ref="L25:L27" si="9">IF($F$39&lt;8,"",IF($F$39&gt;=10,"",IF(I25="","",I25*J25)))</f>
        <v/>
      </c>
      <c r="M25" s="101" t="str">
        <f t="shared" ref="M25:M27" si="10">IF(I25="",K25,IF(L25&gt;=K25,L25,K25))</f>
        <v/>
      </c>
    </row>
    <row r="26" spans="1:13">
      <c r="A26" s="15"/>
      <c r="B26" s="101"/>
      <c r="C26" s="101"/>
      <c r="D26" s="137"/>
      <c r="E26" s="138"/>
      <c r="F26" s="137"/>
      <c r="G26" s="138"/>
      <c r="H26" s="20" t="str">
        <f>IF(L54=1,"",INDEX(K56:L59,L54,2))</f>
        <v/>
      </c>
      <c r="I26" s="15"/>
      <c r="J26" s="101" t="str">
        <f t="shared" si="7"/>
        <v/>
      </c>
      <c r="K26" s="101" t="str">
        <f t="shared" si="8"/>
        <v/>
      </c>
      <c r="L26" s="101" t="str">
        <f t="shared" si="9"/>
        <v/>
      </c>
      <c r="M26" s="101" t="str">
        <f t="shared" si="10"/>
        <v/>
      </c>
    </row>
    <row r="27" spans="1:13">
      <c r="A27" s="48"/>
      <c r="B27" s="20"/>
      <c r="C27" s="20"/>
      <c r="D27" s="137">
        <v>4</v>
      </c>
      <c r="E27" s="138"/>
      <c r="F27" s="137" t="str">
        <f>IF(A27="","",A27*D27)</f>
        <v/>
      </c>
      <c r="G27" s="138"/>
      <c r="H27" s="19" t="s">
        <v>7</v>
      </c>
      <c r="I27" s="48"/>
      <c r="J27" s="101" t="str">
        <f t="shared" si="7"/>
        <v/>
      </c>
      <c r="K27" s="101" t="str">
        <f t="shared" si="8"/>
        <v/>
      </c>
      <c r="L27" s="101" t="str">
        <f t="shared" si="9"/>
        <v/>
      </c>
      <c r="M27" s="101" t="str">
        <f t="shared" si="10"/>
        <v/>
      </c>
    </row>
    <row r="28" spans="1:13">
      <c r="A28" s="48"/>
      <c r="B28" s="101">
        <f ca="1">$J$1-1</f>
        <v>2014</v>
      </c>
      <c r="C28" s="101"/>
      <c r="D28" s="137"/>
      <c r="E28" s="138"/>
      <c r="F28" s="137" t="str">
        <f>IF(A28="","",IF(A28&lt;=10,"",(A28-10)*2))</f>
        <v/>
      </c>
      <c r="G28" s="138"/>
      <c r="H28" s="20" t="s">
        <v>28</v>
      </c>
      <c r="I28" s="15"/>
      <c r="J28" s="101"/>
      <c r="K28" s="101" t="str">
        <f>IF($F$39&lt;8,"",IF($F$39&gt;=10,"",F28))</f>
        <v/>
      </c>
      <c r="L28" s="101" t="str">
        <f>IF($F$39&lt;8,"",IF($F$39&gt;=10,"",IF(I28="","",I28*J28)))</f>
        <v/>
      </c>
      <c r="M28" s="101" t="str">
        <f t="shared" ref="M28" si="11">IF(I28="",K28,IF(L28&gt;=K28,L28,K28))</f>
        <v/>
      </c>
    </row>
    <row r="29" spans="1:13">
      <c r="A29" s="48"/>
      <c r="B29" s="101"/>
      <c r="C29" s="15"/>
      <c r="D29" s="139"/>
      <c r="E29" s="138"/>
      <c r="F29" s="137" t="str">
        <f>IF(A29="","",IF(A29&lt;=10,"",IF(H54=8,(A29-10)*3,(A29-10)*2)))</f>
        <v/>
      </c>
      <c r="G29" s="138"/>
      <c r="H29" s="20" t="s">
        <v>29</v>
      </c>
      <c r="I29" s="15"/>
      <c r="J29" s="101"/>
      <c r="K29" s="101" t="str">
        <f>IF($F$39&lt;8,"",IF($F$39&gt;=10,"",F29))</f>
        <v/>
      </c>
      <c r="L29" s="15" t="str">
        <f>IF($F$39&lt;8,"",IF($F$39&gt;=10,"",IF(I29="","",I29*J29)))</f>
        <v/>
      </c>
      <c r="M29" s="101" t="str">
        <f>IF(I29="",K29,IF(L29&gt;=K29,L29,K29))</f>
        <v/>
      </c>
    </row>
    <row r="30" spans="1:13">
      <c r="A30" s="15"/>
      <c r="B30" s="15"/>
      <c r="C30" s="15"/>
      <c r="D30" s="139"/>
      <c r="E30" s="138"/>
      <c r="F30" s="139"/>
      <c r="G30" s="138"/>
      <c r="H30" s="20" t="str">
        <f>IF(H54=1,"",INDEX(G56:H67,H54,2))</f>
        <v/>
      </c>
      <c r="I30" s="15"/>
      <c r="J30" s="101"/>
      <c r="K30" s="101"/>
      <c r="L30" s="15" t="str">
        <f>IF($F$39&lt;8,"",IF($F$39&gt;=10,"",IF(I30="","",I30*J30)))</f>
        <v/>
      </c>
      <c r="M30" s="15"/>
    </row>
    <row r="31" spans="1:13">
      <c r="A31" s="48"/>
      <c r="B31" s="15"/>
      <c r="C31" s="15"/>
      <c r="D31" s="139"/>
      <c r="E31" s="138"/>
      <c r="F31" s="139" t="str">
        <f>IF(A31="","",IF((A31-10)&lt;=0,"",A31-10))</f>
        <v/>
      </c>
      <c r="G31" s="138"/>
      <c r="H31" s="20" t="s">
        <v>30</v>
      </c>
      <c r="I31" s="15"/>
      <c r="J31" s="104"/>
      <c r="K31" s="15" t="str">
        <f>IF($F$39&lt;8,"",IF($F$39&gt;=10,"",F31))</f>
        <v/>
      </c>
      <c r="L31" s="15" t="str">
        <f>IF($F$39&lt;8,"",IF($F$39&gt;=10,"",IF(I31="","",I31*J31)))</f>
        <v/>
      </c>
      <c r="M31" s="15" t="str">
        <f>IF(I31="",K31,IF(L31&gt;=K31,L31,K31))</f>
        <v/>
      </c>
    </row>
    <row r="32" spans="1:13">
      <c r="A32" s="17"/>
      <c r="B32" s="15"/>
      <c r="C32" s="15"/>
      <c r="D32" s="139"/>
      <c r="E32" s="138"/>
      <c r="F32" s="139"/>
      <c r="G32" s="138"/>
      <c r="H32" s="19" t="str">
        <f>IF(J54=1,"",INDEX(I56:J67,J54,2))</f>
        <v/>
      </c>
      <c r="I32" s="15"/>
      <c r="J32" s="104"/>
      <c r="K32" s="15"/>
      <c r="L32" s="15" t="str">
        <f>IF($F$39&lt;8,"",IF($F$39&gt;=10,"",IF(I32="","",I32*J32)))</f>
        <v/>
      </c>
      <c r="M32" s="15"/>
    </row>
    <row r="33" spans="1:27">
      <c r="A33" s="19"/>
      <c r="B33" s="15"/>
      <c r="C33" s="20"/>
      <c r="E33" s="20"/>
      <c r="G33" s="20"/>
      <c r="H33" s="20"/>
      <c r="I33" s="20"/>
      <c r="J33" s="20"/>
      <c r="K33" s="20"/>
      <c r="L33" s="20"/>
      <c r="M33" s="20"/>
      <c r="N33" s="107"/>
    </row>
    <row r="34" spans="1:27">
      <c r="A34" s="20"/>
      <c r="B34" s="20"/>
      <c r="C34" s="20"/>
      <c r="D34" s="6"/>
      <c r="E34" s="20"/>
      <c r="G34" s="20"/>
      <c r="H34" s="20"/>
      <c r="I34" s="20"/>
      <c r="J34" s="20"/>
      <c r="K34" s="20"/>
      <c r="L34" s="20"/>
      <c r="M34" s="20"/>
      <c r="N34" s="107"/>
      <c r="AA34" s="107"/>
    </row>
    <row r="35" spans="1:27">
      <c r="A35" s="20"/>
      <c r="B35" s="20"/>
      <c r="C35" s="20"/>
      <c r="D35" s="6"/>
      <c r="E35" s="20"/>
      <c r="G35" s="20"/>
      <c r="H35" s="20"/>
      <c r="I35" s="20"/>
      <c r="J35" s="20"/>
      <c r="K35" s="20"/>
      <c r="L35" s="20"/>
      <c r="M35" s="20"/>
    </row>
    <row r="36" spans="1:27">
      <c r="A36" s="15" t="str">
        <f>IF(AND(B36="POUR INFO",H54=9),A29,IF(AND(B36="POUR INFO",H54=10),A29,IF(AND(B36="POUR INFO",J54=9),A31,IF(AND(B36="POUR INFO",J54=10),A31,""))))</f>
        <v/>
      </c>
      <c r="B36" s="15" t="str">
        <f>IF(F39&lt;8,"",IF(AND(F39&gt;=10,P60+Q60=1),"POUR INFO",IF(AND(M39&gt;=10,P60+Q60=1),"POUR INFO","")))</f>
        <v/>
      </c>
      <c r="C36" s="19"/>
      <c r="D36" s="139"/>
      <c r="E36" s="138"/>
      <c r="F36" s="137"/>
      <c r="G36" s="138"/>
      <c r="H36" s="22" t="str">
        <f>IF(B36="POUR INFO","EVALUAT. SPEC","")</f>
        <v/>
      </c>
      <c r="I36" s="15"/>
      <c r="J36" s="101"/>
      <c r="K36" s="101"/>
      <c r="L36" s="15" t="str">
        <f>IF($F$39&lt;8,"",IF($F$39&gt;=10,"",IF(I36="","",I36*J36)))</f>
        <v/>
      </c>
      <c r="M36" s="15"/>
    </row>
    <row r="37" spans="1:27">
      <c r="A37" s="23"/>
      <c r="B37" s="24"/>
      <c r="C37" s="24"/>
      <c r="D37" s="139"/>
      <c r="E37" s="138"/>
      <c r="F37" s="139"/>
      <c r="G37" s="138"/>
      <c r="H37" s="22" t="str">
        <f>IF(AND(B36="POUR INFO",H54=9),H64,IF(AND(B36="POUR INFO",H54=10),H65,IF(AND(B36="POUR INFO",J54=9),J64,IF(AND(B36="POUR INFO",J54=10),J65,""))))</f>
        <v/>
      </c>
      <c r="I37" s="15"/>
      <c r="J37" s="104"/>
      <c r="K37" s="15"/>
      <c r="L37" s="15" t="str">
        <f>IF($F$39&lt;8,"",IF($F$39&gt;=10,"",IF(I37="","",I37*J37)))</f>
        <v/>
      </c>
      <c r="M37" s="15"/>
    </row>
    <row r="38" spans="1:27" ht="15.75">
      <c r="A38" s="25"/>
      <c r="B38" s="26" t="s">
        <v>31</v>
      </c>
      <c r="C38" s="26"/>
      <c r="D38" s="162">
        <f>SUM(D13:E37)</f>
        <v>35</v>
      </c>
      <c r="E38" s="163"/>
      <c r="F38" s="162">
        <f>SUM(F13:F37)</f>
        <v>0</v>
      </c>
      <c r="G38" s="163"/>
      <c r="H38" s="16"/>
      <c r="I38" s="27" t="s">
        <v>31</v>
      </c>
      <c r="J38" s="28" t="str">
        <f>IF(OR($F$39&lt;8,$F$39&gt;=10),"",SUM(J13:J37))</f>
        <v/>
      </c>
      <c r="K38" s="29"/>
      <c r="L38" s="30" t="s">
        <v>31</v>
      </c>
      <c r="M38" s="31" t="str">
        <f>IF(OR($F$39&lt;8,$F$39&gt;=10),"",SUM(M13:M37))</f>
        <v/>
      </c>
    </row>
    <row r="39" spans="1:27" ht="21" customHeight="1">
      <c r="A39" s="32"/>
      <c r="B39" s="33"/>
      <c r="C39" s="33"/>
      <c r="D39" s="33"/>
      <c r="E39" s="34" t="s">
        <v>32</v>
      </c>
      <c r="F39" s="164">
        <f>F38/D38</f>
        <v>0</v>
      </c>
      <c r="G39" s="165"/>
      <c r="H39" s="24"/>
      <c r="I39" s="33"/>
      <c r="J39" s="35"/>
      <c r="K39" s="35"/>
      <c r="L39" s="34" t="s">
        <v>32</v>
      </c>
      <c r="M39" s="36" t="str">
        <f>IF(OR($F$39&lt;8,$F$39&gt;=10),"",M38/J38)</f>
        <v/>
      </c>
      <c r="O39" s="37"/>
    </row>
    <row r="41" spans="1:27" ht="25.5" customHeight="1">
      <c r="A41" s="161" t="s">
        <v>33</v>
      </c>
      <c r="B41" s="38" t="s">
        <v>34</v>
      </c>
      <c r="C41" s="102">
        <f>IF($D$38=37,296,280)</f>
        <v>280</v>
      </c>
      <c r="D41" s="39">
        <f>IF($D$38=37,370,350)</f>
        <v>350</v>
      </c>
      <c r="E41" s="39">
        <f>IF($D$38=37,444,420)</f>
        <v>420</v>
      </c>
      <c r="F41" s="39">
        <f>IF($D$38=37,518,490)</f>
        <v>490</v>
      </c>
      <c r="G41" s="103">
        <f>IF($D$38=37,592,560)</f>
        <v>560</v>
      </c>
    </row>
    <row r="42" spans="1:27" ht="25.5" customHeight="1">
      <c r="A42" s="161"/>
      <c r="B42" s="38" t="s">
        <v>35</v>
      </c>
      <c r="C42" s="102">
        <f>C41</f>
        <v>280</v>
      </c>
      <c r="D42" s="39">
        <f>D41</f>
        <v>350</v>
      </c>
      <c r="E42" s="39"/>
      <c r="F42" s="39"/>
      <c r="G42" s="103"/>
    </row>
    <row r="43" spans="1:27" ht="25.5" customHeight="1">
      <c r="A43" s="161"/>
      <c r="B43" s="40" t="s">
        <v>36</v>
      </c>
      <c r="C43" s="41" t="s">
        <v>37</v>
      </c>
      <c r="D43" s="42" t="s">
        <v>38</v>
      </c>
      <c r="E43" s="42" t="s">
        <v>39</v>
      </c>
      <c r="F43" s="42" t="s">
        <v>40</v>
      </c>
      <c r="G43" s="43" t="s">
        <v>41</v>
      </c>
    </row>
    <row r="45" spans="1:27" ht="15" customHeight="1">
      <c r="A45" s="140" t="s">
        <v>42</v>
      </c>
      <c r="B45" s="25"/>
      <c r="C45" s="141" t="str">
        <f>IF(F38=0,"",IF(F39&lt;8,"REFUSE",IF(F39&lt;10,"PASSE SECOND GROUPE",IF(F39&lt;12,"ADMIS",IF(F39&lt;14,"ADMIS MENTION ASSEZ BIEN",IF(F39&lt;16,"ADMIS MENTION BIEN","ADMIS MENTION TRES BIEN"))))))</f>
        <v/>
      </c>
      <c r="D45" s="142"/>
      <c r="E45" s="142"/>
      <c r="F45" s="142"/>
      <c r="G45" s="142"/>
      <c r="H45" s="142"/>
      <c r="I45" s="147" t="str">
        <f>IF(F39&lt;10,"",IF(B36="POUR INFO","SECTION EUROPEENNE",""))</f>
        <v/>
      </c>
      <c r="J45" s="147"/>
      <c r="K45" s="147"/>
      <c r="L45" s="148"/>
    </row>
    <row r="46" spans="1:27" ht="15" customHeight="1">
      <c r="A46" s="140"/>
      <c r="B46" s="21" t="s">
        <v>43</v>
      </c>
      <c r="C46" s="143"/>
      <c r="D46" s="144"/>
      <c r="E46" s="144"/>
      <c r="F46" s="144"/>
      <c r="G46" s="144"/>
      <c r="H46" s="144"/>
      <c r="I46" s="149"/>
      <c r="J46" s="149"/>
      <c r="K46" s="149"/>
      <c r="L46" s="150"/>
    </row>
    <row r="47" spans="1:27" ht="15" customHeight="1">
      <c r="A47" s="140"/>
      <c r="B47" s="32"/>
      <c r="C47" s="145"/>
      <c r="D47" s="146"/>
      <c r="E47" s="146"/>
      <c r="F47" s="146"/>
      <c r="G47" s="146"/>
      <c r="H47" s="146"/>
      <c r="I47" s="151"/>
      <c r="J47" s="151"/>
      <c r="K47" s="151"/>
      <c r="L47" s="152"/>
    </row>
    <row r="48" spans="1:27" ht="12.75" customHeight="1">
      <c r="A48" s="140"/>
      <c r="B48" s="153" t="str">
        <f>IF(C45="PASSE SECOND GROUPE","2è GROUPE : ","")</f>
        <v/>
      </c>
      <c r="C48" s="155" t="str">
        <f>IF(OR(F39&gt;=10,F39&lt;8),"",IF(M39&gt;=10,"ADMIS","REFUSE AVEC CFETS"))</f>
        <v/>
      </c>
      <c r="D48" s="156"/>
      <c r="E48" s="156"/>
      <c r="F48" s="156"/>
      <c r="G48" s="156"/>
      <c r="H48" s="159" t="str">
        <f>IF(AND(H54=9,C48="ADMIS",B36="POUR INFO"),"SECTION EUROPEENNE",IF(AND(H54=10,C48="ADMIS",B36="POUR INFO"),"SECTION EUROPEENNE",IF(AND(J54=9,C48="ADMIS",B36="POUR INFO"),"SECTION EUROPEENNE",IF(AND(J54=10,C48="ADMIS",B36="POUR INFO"),"SECTION EUROPEENNE",""))))</f>
        <v/>
      </c>
      <c r="I48" s="159"/>
      <c r="J48" s="159"/>
      <c r="K48" s="159"/>
      <c r="L48" s="44"/>
    </row>
    <row r="49" spans="1:18" ht="12.75" customHeight="1">
      <c r="A49" s="140"/>
      <c r="B49" s="154"/>
      <c r="C49" s="157"/>
      <c r="D49" s="158"/>
      <c r="E49" s="158"/>
      <c r="F49" s="158"/>
      <c r="G49" s="158"/>
      <c r="H49" s="160"/>
      <c r="I49" s="160"/>
      <c r="J49" s="160"/>
      <c r="K49" s="160"/>
      <c r="L49" s="45"/>
    </row>
    <row r="50" spans="1:18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8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>
      <c r="A52" s="119" t="s">
        <v>44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46"/>
    </row>
    <row r="53" spans="1:18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46"/>
    </row>
    <row r="54" spans="1:18" hidden="1">
      <c r="A54" s="119" t="s">
        <v>45</v>
      </c>
      <c r="B54" s="119"/>
      <c r="C54" s="119"/>
      <c r="D54" s="120">
        <v>1</v>
      </c>
      <c r="E54" s="119"/>
      <c r="F54" s="120">
        <v>1</v>
      </c>
      <c r="G54" s="119"/>
      <c r="H54" s="120">
        <v>1</v>
      </c>
      <c r="I54" s="119"/>
      <c r="J54" s="120">
        <v>1</v>
      </c>
      <c r="K54" s="119"/>
      <c r="L54" s="120">
        <v>1</v>
      </c>
      <c r="M54" s="119"/>
      <c r="N54" s="120">
        <v>3</v>
      </c>
      <c r="O54" s="119"/>
      <c r="P54" s="119"/>
      <c r="Q54" s="119"/>
      <c r="R54" s="46"/>
    </row>
    <row r="55" spans="1:18">
      <c r="A55" s="119"/>
      <c r="B55" s="119" t="s">
        <v>46</v>
      </c>
      <c r="C55" s="119"/>
      <c r="D55" s="119" t="s">
        <v>47</v>
      </c>
      <c r="E55" s="119"/>
      <c r="F55" s="119" t="s">
        <v>48</v>
      </c>
      <c r="G55" s="119"/>
      <c r="H55" s="119" t="s">
        <v>49</v>
      </c>
      <c r="I55" s="119"/>
      <c r="J55" s="119" t="s">
        <v>50</v>
      </c>
      <c r="K55" s="119"/>
      <c r="L55" s="119" t="s">
        <v>51</v>
      </c>
      <c r="M55" s="119"/>
      <c r="N55" s="119" t="s">
        <v>71</v>
      </c>
      <c r="O55" s="119"/>
      <c r="P55" s="121" t="s">
        <v>52</v>
      </c>
      <c r="Q55" s="121" t="s">
        <v>58</v>
      </c>
      <c r="R55" s="46"/>
    </row>
    <row r="56" spans="1:18">
      <c r="A56" s="119">
        <v>1</v>
      </c>
      <c r="B56" s="119"/>
      <c r="C56" s="119">
        <v>1</v>
      </c>
      <c r="D56" s="119"/>
      <c r="E56" s="119">
        <v>1</v>
      </c>
      <c r="F56" s="119"/>
      <c r="G56" s="119">
        <v>1</v>
      </c>
      <c r="H56" s="119"/>
      <c r="I56" s="119">
        <v>1</v>
      </c>
      <c r="J56" s="119"/>
      <c r="K56" s="119">
        <v>1</v>
      </c>
      <c r="L56" s="119"/>
      <c r="M56" s="119">
        <v>1</v>
      </c>
      <c r="N56" s="119"/>
      <c r="O56" s="122" t="s">
        <v>66</v>
      </c>
      <c r="P56" s="121">
        <f>IF(AND(D54=2,H54=9,A18&gt;=12,A29&gt;=10),1,0)</f>
        <v>0</v>
      </c>
      <c r="Q56" s="121">
        <f>IF(AND(D54=4,H54=10,A18&gt;=12,A29&gt;=10),1,0)</f>
        <v>0</v>
      </c>
      <c r="R56" s="46"/>
    </row>
    <row r="57" spans="1:18">
      <c r="A57" s="119">
        <v>2</v>
      </c>
      <c r="B57" s="119" t="s">
        <v>76</v>
      </c>
      <c r="C57" s="119">
        <v>2</v>
      </c>
      <c r="D57" s="119" t="s">
        <v>52</v>
      </c>
      <c r="E57" s="119">
        <v>2</v>
      </c>
      <c r="F57" s="119" t="s">
        <v>52</v>
      </c>
      <c r="G57" s="119">
        <v>2</v>
      </c>
      <c r="H57" s="119" t="s">
        <v>53</v>
      </c>
      <c r="I57" s="119">
        <v>2</v>
      </c>
      <c r="J57" s="119" t="s">
        <v>53</v>
      </c>
      <c r="K57" s="119">
        <v>2</v>
      </c>
      <c r="L57" s="119" t="s">
        <v>54</v>
      </c>
      <c r="M57" s="119">
        <v>2</v>
      </c>
      <c r="N57" s="119" t="s">
        <v>52</v>
      </c>
      <c r="O57" s="122" t="s">
        <v>67</v>
      </c>
      <c r="P57" s="121">
        <f>IF(AND(D54=2,J54=9,A18&gt;=12,A31&gt;=10),1,0)</f>
        <v>0</v>
      </c>
      <c r="Q57" s="121">
        <f>IF(AND(D54=4,J54=10,A18&gt;=12,A31&gt;=10),1,0)</f>
        <v>0</v>
      </c>
      <c r="R57" s="46"/>
    </row>
    <row r="58" spans="1:18">
      <c r="A58" s="119">
        <v>3</v>
      </c>
      <c r="B58" s="119" t="s">
        <v>87</v>
      </c>
      <c r="C58" s="119">
        <v>3</v>
      </c>
      <c r="D58" s="119" t="s">
        <v>55</v>
      </c>
      <c r="E58" s="119">
        <v>3</v>
      </c>
      <c r="F58" s="119" t="s">
        <v>55</v>
      </c>
      <c r="G58" s="119">
        <v>3</v>
      </c>
      <c r="H58" s="119" t="s">
        <v>56</v>
      </c>
      <c r="I58" s="119">
        <v>3</v>
      </c>
      <c r="J58" s="119" t="s">
        <v>56</v>
      </c>
      <c r="K58" s="119">
        <v>3</v>
      </c>
      <c r="L58" s="119" t="s">
        <v>57</v>
      </c>
      <c r="M58" s="119">
        <v>3</v>
      </c>
      <c r="N58" s="119" t="s">
        <v>55</v>
      </c>
      <c r="O58" s="122" t="s">
        <v>68</v>
      </c>
      <c r="P58" s="121">
        <f>IF(AND(F54=2,H54=9,A20&gt;=12,A29&gt;=10),1,0)</f>
        <v>0</v>
      </c>
      <c r="Q58" s="121">
        <f>IF(AND(F54=4,H54=10,A20&gt;=12,A29&gt;=10),1,0)</f>
        <v>0</v>
      </c>
      <c r="R58" s="46"/>
    </row>
    <row r="59" spans="1:18">
      <c r="A59" s="119">
        <v>4</v>
      </c>
      <c r="B59" s="119" t="s">
        <v>88</v>
      </c>
      <c r="C59" s="119">
        <v>4</v>
      </c>
      <c r="D59" s="119" t="s">
        <v>58</v>
      </c>
      <c r="E59" s="119">
        <v>4</v>
      </c>
      <c r="F59" s="119" t="s">
        <v>58</v>
      </c>
      <c r="G59" s="119">
        <v>4</v>
      </c>
      <c r="H59" s="119" t="s">
        <v>59</v>
      </c>
      <c r="I59" s="119">
        <v>4</v>
      </c>
      <c r="J59" s="119" t="s">
        <v>59</v>
      </c>
      <c r="K59" s="119"/>
      <c r="L59" s="119"/>
      <c r="M59" s="119">
        <v>4</v>
      </c>
      <c r="N59" s="119" t="s">
        <v>58</v>
      </c>
      <c r="O59" s="122" t="s">
        <v>69</v>
      </c>
      <c r="P59" s="121">
        <f>IF(AND(F54=2,J54=9,A20&gt;=12,A31&gt;=10),1,0)</f>
        <v>0</v>
      </c>
      <c r="Q59" s="121">
        <f>IF(AND(F54=4,J54=10,A20&gt;=12,A31&gt;=10),1,0)</f>
        <v>0</v>
      </c>
      <c r="R59" s="46"/>
    </row>
    <row r="60" spans="1:18">
      <c r="A60" s="119">
        <v>5</v>
      </c>
      <c r="B60" s="119" t="s">
        <v>7</v>
      </c>
      <c r="C60" s="119"/>
      <c r="D60" s="119"/>
      <c r="E60" s="119"/>
      <c r="F60" s="119"/>
      <c r="G60" s="119">
        <v>5</v>
      </c>
      <c r="H60" s="119" t="s">
        <v>60</v>
      </c>
      <c r="I60" s="119">
        <v>5</v>
      </c>
      <c r="J60" s="119" t="s">
        <v>60</v>
      </c>
      <c r="K60" s="119"/>
      <c r="L60" s="119"/>
      <c r="M60" s="119"/>
      <c r="N60" s="119"/>
      <c r="O60" s="122" t="s">
        <v>70</v>
      </c>
      <c r="P60" s="121">
        <f>SUM(P56:P59)</f>
        <v>0</v>
      </c>
      <c r="Q60" s="121">
        <f>SUM(Q56:Q59)</f>
        <v>0</v>
      </c>
      <c r="R60" s="46"/>
    </row>
    <row r="61" spans="1:18">
      <c r="A61" s="119">
        <v>6</v>
      </c>
      <c r="B61" s="119"/>
      <c r="C61" s="119"/>
      <c r="D61" s="119"/>
      <c r="E61" s="119"/>
      <c r="F61" s="119"/>
      <c r="G61" s="119">
        <v>6</v>
      </c>
      <c r="H61" s="119" t="s">
        <v>51</v>
      </c>
      <c r="I61" s="119">
        <v>6</v>
      </c>
      <c r="J61" s="119" t="s">
        <v>51</v>
      </c>
      <c r="K61" s="119"/>
      <c r="L61" s="119"/>
      <c r="M61" s="119"/>
      <c r="N61" s="119"/>
      <c r="O61" s="122"/>
      <c r="P61" s="121"/>
      <c r="Q61" s="121"/>
      <c r="R61" s="46"/>
    </row>
    <row r="62" spans="1:18">
      <c r="A62" s="119"/>
      <c r="B62" s="119"/>
      <c r="C62" s="119"/>
      <c r="D62" s="119"/>
      <c r="E62" s="119"/>
      <c r="F62" s="119"/>
      <c r="G62" s="119">
        <v>7</v>
      </c>
      <c r="H62" s="119" t="s">
        <v>73</v>
      </c>
      <c r="I62" s="119">
        <v>7</v>
      </c>
      <c r="J62" s="119" t="s">
        <v>72</v>
      </c>
      <c r="K62" s="119"/>
      <c r="L62" s="119"/>
      <c r="M62" s="119"/>
      <c r="N62" s="119"/>
      <c r="O62" s="119"/>
      <c r="P62" s="119"/>
      <c r="Q62" s="119"/>
      <c r="R62" s="46"/>
    </row>
    <row r="63" spans="1:18">
      <c r="A63" s="119"/>
      <c r="B63" s="119"/>
      <c r="C63" s="119"/>
      <c r="D63" s="119"/>
      <c r="E63" s="119"/>
      <c r="F63" s="119"/>
      <c r="G63" s="119">
        <v>8</v>
      </c>
      <c r="H63" s="119" t="s">
        <v>61</v>
      </c>
      <c r="I63" s="119">
        <v>8</v>
      </c>
      <c r="J63" s="119" t="s">
        <v>61</v>
      </c>
      <c r="K63" s="119"/>
      <c r="L63" s="119"/>
      <c r="M63" s="119"/>
      <c r="N63" s="119"/>
      <c r="O63" s="119"/>
      <c r="P63" s="119"/>
      <c r="Q63" s="119"/>
      <c r="R63" s="46"/>
    </row>
    <row r="64" spans="1:18">
      <c r="A64" s="119"/>
      <c r="B64" s="119"/>
      <c r="C64" s="119"/>
      <c r="D64" s="119"/>
      <c r="E64" s="119"/>
      <c r="F64" s="119"/>
      <c r="G64" s="119">
        <v>9</v>
      </c>
      <c r="H64" s="119" t="s">
        <v>62</v>
      </c>
      <c r="I64" s="119">
        <v>9</v>
      </c>
      <c r="J64" s="119" t="s">
        <v>62</v>
      </c>
      <c r="K64" s="119"/>
      <c r="L64" s="119"/>
      <c r="M64" s="119"/>
      <c r="N64" s="119"/>
      <c r="O64" s="119"/>
      <c r="P64" s="119"/>
      <c r="Q64" s="119"/>
      <c r="R64" s="46"/>
    </row>
    <row r="65" spans="1:18">
      <c r="A65" s="119"/>
      <c r="B65" s="119"/>
      <c r="C65" s="119"/>
      <c r="D65" s="119"/>
      <c r="E65" s="119"/>
      <c r="F65" s="119"/>
      <c r="G65" s="119">
        <v>10</v>
      </c>
      <c r="H65" s="119" t="s">
        <v>63</v>
      </c>
      <c r="I65" s="119">
        <v>10</v>
      </c>
      <c r="J65" s="119" t="s">
        <v>63</v>
      </c>
      <c r="K65" s="119"/>
      <c r="L65" s="119"/>
      <c r="M65" s="119"/>
      <c r="N65" s="119"/>
      <c r="O65" s="119"/>
      <c r="P65" s="119"/>
      <c r="Q65" s="119"/>
      <c r="R65" s="46"/>
    </row>
    <row r="66" spans="1:18">
      <c r="A66" s="119"/>
      <c r="B66" s="119"/>
      <c r="C66" s="119"/>
      <c r="D66" s="119"/>
      <c r="E66" s="119"/>
      <c r="F66" s="119"/>
      <c r="G66" s="119">
        <v>11</v>
      </c>
      <c r="H66" s="119" t="s">
        <v>64</v>
      </c>
      <c r="I66" s="119">
        <v>11</v>
      </c>
      <c r="J66" s="119" t="s">
        <v>64</v>
      </c>
      <c r="K66" s="119"/>
      <c r="L66" s="119"/>
      <c r="M66" s="119"/>
      <c r="N66" s="119"/>
      <c r="O66" s="119"/>
      <c r="P66" s="119"/>
      <c r="Q66" s="119"/>
      <c r="R66" s="46"/>
    </row>
    <row r="67" spans="1:18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46"/>
    </row>
    <row r="68" spans="1:18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8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8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8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</sheetData>
  <sheetProtection password="CE9B" sheet="1" objects="1" scenarios="1" selectLockedCells="1"/>
  <mergeCells count="60">
    <mergeCell ref="F39:G39"/>
    <mergeCell ref="A41:A43"/>
    <mergeCell ref="A45:A49"/>
    <mergeCell ref="C45:H47"/>
    <mergeCell ref="I45:L47"/>
    <mergeCell ref="B48:B49"/>
    <mergeCell ref="C48:G49"/>
    <mergeCell ref="H48:K49"/>
    <mergeCell ref="D36:E36"/>
    <mergeCell ref="F36:G36"/>
    <mergeCell ref="D37:E37"/>
    <mergeCell ref="F37:G37"/>
    <mergeCell ref="D38:E38"/>
    <mergeCell ref="F38:G38"/>
    <mergeCell ref="D30:E30"/>
    <mergeCell ref="F30:G30"/>
    <mergeCell ref="D31:E31"/>
    <mergeCell ref="F31:G31"/>
    <mergeCell ref="D32:E32"/>
    <mergeCell ref="F32:G32"/>
    <mergeCell ref="D26:E26"/>
    <mergeCell ref="F26:G26"/>
    <mergeCell ref="D28:E28"/>
    <mergeCell ref="F28:G28"/>
    <mergeCell ref="D29:E29"/>
    <mergeCell ref="F29:G29"/>
    <mergeCell ref="D27:E27"/>
    <mergeCell ref="F27:G27"/>
    <mergeCell ref="D22:E22"/>
    <mergeCell ref="F22:G22"/>
    <mergeCell ref="D24:E24"/>
    <mergeCell ref="F24:G24"/>
    <mergeCell ref="D25:E25"/>
    <mergeCell ref="F25:G25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K11:M11"/>
    <mergeCell ref="D12:E12"/>
    <mergeCell ref="F12:G12"/>
    <mergeCell ref="B5:E5"/>
    <mergeCell ref="B6:E6"/>
    <mergeCell ref="A11:G11"/>
    <mergeCell ref="H11:H12"/>
    <mergeCell ref="I11:J11"/>
  </mergeCells>
  <dataValidations count="1">
    <dataValidation type="whole" allowBlank="1" showInputMessage="1" showErrorMessage="1" error="Une note est comprise entre 0 et 20" sqref="A27:A29 A31 I24 I16:I18 A20 I20 A13:A18 I27 A24:A25">
      <formula1>0</formula1>
      <formula2>20</formula2>
    </dataValidation>
  </dataValidations>
  <pageMargins left="0.2" right="0.2" top="0.75" bottom="0.6" header="0.3" footer="0.3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showGridLines="0" workbookViewId="0"/>
  </sheetViews>
  <sheetFormatPr baseColWidth="10" defaultRowHeight="12.75"/>
  <cols>
    <col min="1" max="1" width="7" style="52" customWidth="1"/>
    <col min="2" max="2" width="12" style="52" bestFit="1" customWidth="1"/>
    <col min="3" max="3" width="5.28515625" style="52" customWidth="1"/>
    <col min="4" max="5" width="5.7109375" style="52" bestFit="1" customWidth="1"/>
    <col min="6" max="6" width="5.42578125" style="52" customWidth="1"/>
    <col min="7" max="7" width="5" style="52" customWidth="1"/>
    <col min="8" max="8" width="22.140625" style="52" customWidth="1"/>
    <col min="9" max="9" width="8.140625" style="52" customWidth="1"/>
    <col min="10" max="10" width="6.28515625" style="52" bestFit="1" customWidth="1"/>
    <col min="11" max="11" width="10.42578125" style="52" bestFit="1" customWidth="1"/>
    <col min="12" max="12" width="9.7109375" style="52" bestFit="1" customWidth="1"/>
    <col min="13" max="13" width="9" style="52" customWidth="1"/>
    <col min="14" max="16384" width="11.42578125" style="52"/>
  </cols>
  <sheetData>
    <row r="1" spans="1:13" ht="15.75">
      <c r="A1" s="52" t="s">
        <v>0</v>
      </c>
      <c r="F1" s="97">
        <f ca="1">NOW()</f>
        <v>42060.800684259259</v>
      </c>
      <c r="H1" s="53" t="s">
        <v>1</v>
      </c>
      <c r="I1" s="54" t="s">
        <v>2</v>
      </c>
      <c r="J1" s="53">
        <f ca="1">YEAR(F1)</f>
        <v>2015</v>
      </c>
      <c r="K1" s="55" t="s">
        <v>3</v>
      </c>
      <c r="L1" s="56" t="s">
        <v>89</v>
      </c>
    </row>
    <row r="2" spans="1:13">
      <c r="H2" s="52" t="s">
        <v>4</v>
      </c>
      <c r="I2" s="57" t="s">
        <v>75</v>
      </c>
    </row>
    <row r="3" spans="1:13" ht="15.75">
      <c r="A3" s="58" t="s">
        <v>5</v>
      </c>
      <c r="H3" s="52" t="s">
        <v>6</v>
      </c>
      <c r="I3" s="59" t="str">
        <f>IF(OR(B54=1,B54=6),"",INDEX(B56:B61,B54,1))</f>
        <v/>
      </c>
    </row>
    <row r="4" spans="1:13" ht="21">
      <c r="F4" s="60" t="s">
        <v>74</v>
      </c>
    </row>
    <row r="5" spans="1:13">
      <c r="A5" s="52" t="s">
        <v>65</v>
      </c>
      <c r="B5" s="190" t="str">
        <f>IF(AND($B$54=2,Notes_L_Arts!B5&lt;&gt;""),Notes_L_Arts!B5,IF(AND($B$54=3,Notes_L_LV1_Appr!B5&lt;&gt;""),Notes_L_LV1_Appr!B5,IF(AND($B$54=4,Notes_L_LV2E_Appr!B5&lt;&gt;""),Notes_L_LV2E_Appr!B5,IF(AND($B$54=5,Notes_L_Maths!B5&lt;&gt;""),Notes_L_Maths!B5,""))))</f>
        <v/>
      </c>
      <c r="C5" s="191"/>
      <c r="D5" s="191"/>
      <c r="E5" s="192"/>
      <c r="F5" s="61"/>
    </row>
    <row r="6" spans="1:13">
      <c r="A6" s="52" t="s">
        <v>8</v>
      </c>
      <c r="B6" s="190" t="str">
        <f>IF(AND($B$54=2,Notes_L_Arts!B6&lt;&gt;""),Notes_L_Arts!B6,IF(AND($B$54=3,Notes_L_LV1_Appr!B6&lt;&gt;""),Notes_L_LV1_Appr!B6,IF(AND($B$54=4,Notes_L_LV2E_Appr!B6&lt;&gt;""),Notes_L_LV2E_Appr!B6,IF(AND($B$54=5,Notes_L_Maths!B6&lt;&gt;""),Notes_L_Maths!B6,""))))</f>
        <v/>
      </c>
      <c r="C6" s="191"/>
      <c r="D6" s="191"/>
      <c r="E6" s="192"/>
      <c r="F6" s="61"/>
    </row>
    <row r="8" spans="1:13">
      <c r="A8" s="52" t="s">
        <v>9</v>
      </c>
      <c r="C8" s="52" t="s">
        <v>10</v>
      </c>
    </row>
    <row r="9" spans="1:13">
      <c r="C9" s="52" t="s">
        <v>11</v>
      </c>
      <c r="J9" s="62"/>
    </row>
    <row r="11" spans="1:13" ht="12.75" customHeight="1">
      <c r="A11" s="193" t="s">
        <v>12</v>
      </c>
      <c r="B11" s="193"/>
      <c r="C11" s="193"/>
      <c r="D11" s="193"/>
      <c r="E11" s="193"/>
      <c r="F11" s="193"/>
      <c r="G11" s="193"/>
      <c r="H11" s="194" t="s">
        <v>13</v>
      </c>
      <c r="I11" s="196" t="s">
        <v>14</v>
      </c>
      <c r="J11" s="197"/>
      <c r="K11" s="183" t="s">
        <v>15</v>
      </c>
      <c r="L11" s="184"/>
      <c r="M11" s="185"/>
    </row>
    <row r="12" spans="1:13" ht="25.5">
      <c r="A12" s="108" t="s">
        <v>16</v>
      </c>
      <c r="B12" s="63" t="s">
        <v>17</v>
      </c>
      <c r="C12" s="63"/>
      <c r="D12" s="186" t="s">
        <v>18</v>
      </c>
      <c r="E12" s="187"/>
      <c r="F12" s="186" t="s">
        <v>19</v>
      </c>
      <c r="G12" s="187"/>
      <c r="H12" s="195"/>
      <c r="I12" s="64" t="s">
        <v>16</v>
      </c>
      <c r="J12" s="65" t="s">
        <v>18</v>
      </c>
      <c r="K12" s="64" t="s">
        <v>20</v>
      </c>
      <c r="L12" s="64" t="s">
        <v>21</v>
      </c>
      <c r="M12" s="64" t="s">
        <v>22</v>
      </c>
    </row>
    <row r="13" spans="1:13">
      <c r="A13" s="128" t="str">
        <f>IF(AND($B$54=2,Notes_L_Arts!A13&lt;&gt;""),Notes_L_Arts!A13,IF(AND($B$54=3,Notes_L_LV1_Appr!A13&lt;&gt;""),Notes_L_LV1_Appr!A13,IF(AND($B$54=4,Notes_L_LV2E_Appr!A13&lt;&gt;""),Notes_L_LV2E_Appr!A13,IF(AND($B$54=5,Notes_L_Maths!A13&lt;&gt;""),Notes_L_Maths!A13,""))))</f>
        <v/>
      </c>
      <c r="B13" s="66" t="str">
        <f>IF(OR($B$54=1,$B$54=6),"",$J$1-1)</f>
        <v/>
      </c>
      <c r="C13" s="66"/>
      <c r="D13" s="181" t="str">
        <f>IF(AND($B$54=2,Notes_L_Arts!D13&lt;&gt;""),Notes_L_Arts!D13,IF(AND($B$54=3,Notes_L_LV1_Appr!D13&lt;&gt;""),Notes_L_LV1_Appr!D13,IF(AND($B$54=4,Notes_L_LV2E_Appr!D13&lt;&gt;""),Notes_L_LV2E_Appr!D13,IF(AND($B$54=5,Notes_L_Maths!D13&lt;&gt;""),Notes_L_Maths!D13,""))))</f>
        <v/>
      </c>
      <c r="E13" s="182" t="str">
        <f>IF(AND($B$54=2,Notes_L_Arts!E13&lt;&gt;""),Notes_L_Arts!E13,IF(AND($B$54=3,Notes_L_LV1_Appr!E13&lt;&gt;""),Notes_L_LV1_Appr!E13,IF(AND($B$54=4,Notes_L_LV2E_Appr!E13&lt;&gt;""),Notes_L_LV2E_Appr!E13,IF(AND($B$54=5,Notes_L_Maths!E13&lt;&gt;""),Notes_L_Maths!E13,""))))</f>
        <v/>
      </c>
      <c r="F13" s="188" t="str">
        <f>IF(AND($B$54=2,Notes_L_Arts!F13&lt;&gt;""),Notes_L_Arts!F13,IF(AND($B$54=3,Notes_L_LV1_Appr!F13&lt;&gt;""),Notes_L_LV1_Appr!F13,IF(AND($B$54=4,Notes_L_LV2E_Appr!F13&lt;&gt;""),Notes_L_LV2E_Appr!F13,IF(AND($B$54=5,Notes_L_Maths!F13&lt;&gt;""),Notes_L_Maths!F13,""))))</f>
        <v/>
      </c>
      <c r="G13" s="189"/>
      <c r="H13" s="129" t="str">
        <f>IF(AND($B$54=2,Notes_L_Arts!H13&lt;&gt;""),Notes_L_Arts!H13,IF(AND($B$54=3,Notes_L_LV1_Appr!H13&lt;&gt;""),Notes_L_LV1_Appr!H13,IF(AND($B$54=4,Notes_L_LV2E_Appr!H13&lt;&gt;""),Notes_L_LV2E_Appr!H13,IF(AND($B$54=5,Notes_L_Maths!H13&lt;&gt;""),Notes_L_Maths!H13,""))))</f>
        <v/>
      </c>
      <c r="I13" s="109"/>
      <c r="J13" s="68" t="str">
        <f t="shared" ref="J13:J18" si="0">IF(OR($F$39&lt;8,$F$39&gt;=10),"",D13)</f>
        <v/>
      </c>
      <c r="K13" s="66" t="str">
        <f t="shared" ref="K13:K18" si="1">IF($F$39&lt;8,"",IF($F$39&gt;=10,"",F13))</f>
        <v/>
      </c>
      <c r="L13" s="66" t="str">
        <f t="shared" ref="L13:L18" si="2">IF($F$39&lt;8,"",IF($F$39&gt;=10,"",IF(I13="","",I13*J13)))</f>
        <v/>
      </c>
      <c r="M13" s="66" t="str">
        <f t="shared" ref="M13:M18" si="3">IF(I13="",K13,IF(L13&gt;=K13,L13,K13))</f>
        <v/>
      </c>
    </row>
    <row r="14" spans="1:13" ht="12.75" customHeight="1">
      <c r="A14" s="130" t="str">
        <f>IF(AND($B$54=2,Notes_L_Arts!A14&lt;&gt;""),Notes_L_Arts!A14,IF(AND($B$54=3,Notes_L_LV1_Appr!A14&lt;&gt;""),Notes_L_LV1_Appr!A14,IF(AND($B$54=4,Notes_L_LV2E_Appr!A14&lt;&gt;""),Notes_L_LV2E_Appr!A14,IF(AND($B$54=5,Notes_L_Maths!A14&lt;&gt;""),Notes_L_Maths!A14,""))))</f>
        <v/>
      </c>
      <c r="B14" s="66" t="str">
        <f t="shared" ref="B14:B15" si="4">IF(OR($B$54=1,$B$54=6),"",$J$1-1)</f>
        <v/>
      </c>
      <c r="C14" s="66"/>
      <c r="D14" s="181" t="str">
        <f>IF(AND($B$54=2,Notes_L_Arts!D14&lt;&gt;""),Notes_L_Arts!D14,IF(AND($B$54=3,Notes_L_LV1_Appr!D14&lt;&gt;""),Notes_L_LV1_Appr!D14,IF(AND($B$54=4,Notes_L_LV2E_Appr!D14&lt;&gt;""),Notes_L_LV2E_Appr!D14,IF(AND($B$54=5,Notes_L_Maths!D14&lt;&gt;""),Notes_L_Maths!D14,""))))</f>
        <v/>
      </c>
      <c r="E14" s="182" t="str">
        <f>IF(AND($B$54=2,Notes_L_Arts!E14&lt;&gt;""),Notes_L_Arts!E14,IF(AND($B$54=3,Notes_L_LV1_Appr!E14&lt;&gt;""),Notes_L_LV1_Appr!E14,IF(AND($B$54=4,Notes_L_LV2E_Appr!E14&lt;&gt;""),Notes_L_LV2E_Appr!E14,IF(AND($B$54=5,Notes_L_Maths!E14&lt;&gt;""),Notes_L_Maths!E14,""))))</f>
        <v/>
      </c>
      <c r="F14" s="181" t="str">
        <f>IF(AND($B$54=2,Notes_L_Arts!F14&lt;&gt;""),Notes_L_Arts!F14,IF(AND($B$54=3,Notes_L_LV1_Appr!F14&lt;&gt;""),Notes_L_LV1_Appr!F14,IF(AND($B$54=4,Notes_L_LV2E_Appr!F14&lt;&gt;""),Notes_L_LV2E_Appr!F14,IF(AND($B$54=5,Notes_L_Maths!F14&lt;&gt;""),Notes_L_Maths!F14,""))))</f>
        <v/>
      </c>
      <c r="G14" s="182"/>
      <c r="H14" s="131" t="str">
        <f>IF(AND($B$54=2,Notes_L_Arts!H14&lt;&gt;""),Notes_L_Arts!H14,IF(AND($B$54=3,Notes_L_LV1_Appr!H14&lt;&gt;""),Notes_L_LV1_Appr!H14,IF(AND($B$54=4,Notes_L_LV2E_Appr!H14&lt;&gt;""),Notes_L_LV2E_Appr!H14,IF(AND($B$54=5,Notes_L_Maths!H14&lt;&gt;""),Notes_L_Maths!H14,""))))</f>
        <v/>
      </c>
      <c r="I14" s="66"/>
      <c r="J14" s="68" t="str">
        <f t="shared" si="0"/>
        <v/>
      </c>
      <c r="K14" s="66" t="str">
        <f t="shared" si="1"/>
        <v/>
      </c>
      <c r="L14" s="66" t="str">
        <f t="shared" si="2"/>
        <v/>
      </c>
      <c r="M14" s="66" t="str">
        <f t="shared" si="3"/>
        <v/>
      </c>
    </row>
    <row r="15" spans="1:13" ht="12.75" customHeight="1">
      <c r="A15" s="130" t="str">
        <f>IF(AND($B$54=2,Notes_L_Arts!A15&lt;&gt;""),Notes_L_Arts!A15,IF(AND($B$54=3,Notes_L_LV1_Appr!A15&lt;&gt;""),Notes_L_LV1_Appr!A15,IF(AND($B$54=4,Notes_L_LV2E_Appr!A15&lt;&gt;""),Notes_L_LV2E_Appr!A15,IF(AND($B$54=5,Notes_L_Maths!A15&lt;&gt;""),Notes_L_Maths!A15,""))))</f>
        <v/>
      </c>
      <c r="B15" s="66" t="str">
        <f t="shared" si="4"/>
        <v/>
      </c>
      <c r="C15" s="66"/>
      <c r="D15" s="181" t="str">
        <f>IF(AND($B$54=2,Notes_L_Arts!D15&lt;&gt;""),Notes_L_Arts!D15,IF(AND($B$54=3,Notes_L_LV1_Appr!D15&lt;&gt;""),Notes_L_LV1_Appr!D15,IF(AND($B$54=4,Notes_L_LV2E_Appr!D15&lt;&gt;""),Notes_L_LV2E_Appr!D15,IF(AND($B$54=5,Notes_L_Maths!D15&lt;&gt;""),Notes_L_Maths!D15,""))))</f>
        <v/>
      </c>
      <c r="E15" s="182" t="str">
        <f>IF(AND($B$54=2,Notes_L_Arts!E15&lt;&gt;""),Notes_L_Arts!E15,IF(AND($B$54=3,Notes_L_LV1_Appr!E15&lt;&gt;""),Notes_L_LV1_Appr!E15,IF(AND($B$54=4,Notes_L_LV2E_Appr!E15&lt;&gt;""),Notes_L_LV2E_Appr!E15,IF(AND($B$54=5,Notes_L_Maths!E15&lt;&gt;""),Notes_L_Maths!E15,""))))</f>
        <v/>
      </c>
      <c r="F15" s="181" t="str">
        <f>IF(AND($B$54=2,Notes_L_Arts!F15&lt;&gt;""),Notes_L_Arts!F15,IF(AND($B$54=3,Notes_L_LV1_Appr!F15&lt;&gt;""),Notes_L_LV1_Appr!F15,IF(AND($B$54=4,Notes_L_LV2E_Appr!F15&lt;&gt;""),Notes_L_LV2E_Appr!F15,IF(AND($B$54=5,Notes_L_Maths!F15&lt;&gt;""),Notes_L_Maths!F15,""))))</f>
        <v/>
      </c>
      <c r="G15" s="182"/>
      <c r="H15" s="131" t="str">
        <f>IF(AND($B$54=2,Notes_L_Arts!H15&lt;&gt;""),Notes_L_Arts!H15,IF(AND($B$54=3,Notes_L_LV1_Appr!H15&lt;&gt;""),Notes_L_LV1_Appr!H15,IF(AND($B$54=4,Notes_L_LV2E_Appr!H15&lt;&gt;""),Notes_L_LV2E_Appr!H15,IF(AND($B$54=5,Notes_L_Maths!H15&lt;&gt;""),Notes_L_Maths!H15,""))))</f>
        <v/>
      </c>
      <c r="I15" s="66"/>
      <c r="J15" s="68" t="str">
        <f t="shared" si="0"/>
        <v/>
      </c>
      <c r="K15" s="66" t="str">
        <f t="shared" si="1"/>
        <v/>
      </c>
      <c r="L15" s="66" t="str">
        <f t="shared" si="2"/>
        <v/>
      </c>
      <c r="M15" s="66" t="str">
        <f t="shared" si="3"/>
        <v/>
      </c>
    </row>
    <row r="16" spans="1:13" ht="12.75" customHeight="1">
      <c r="A16" s="130" t="str">
        <f>IF(AND($B$54=2,Notes_L_Arts!A16&lt;&gt;""),Notes_L_Arts!A16,IF(AND($B$54=3,Notes_L_LV1_Appr!A16&lt;&gt;""),Notes_L_LV1_Appr!A16,IF(AND($B$54=4,Notes_L_LV2E_Appr!A16&lt;&gt;""),Notes_L_LV2E_Appr!A16,IF(AND($B$54=5,Notes_L_Maths!A16&lt;&gt;""),Notes_L_Maths!A16,""))))</f>
        <v/>
      </c>
      <c r="B16" s="66"/>
      <c r="C16" s="66"/>
      <c r="D16" s="181" t="str">
        <f>IF(AND($B$54=2,Notes_L_Arts!D16&lt;&gt;""),Notes_L_Arts!D16,IF(AND($B$54=3,Notes_L_LV1_Appr!D16&lt;&gt;""),Notes_L_LV1_Appr!D16,IF(AND($B$54=4,Notes_L_LV2E_Appr!D16&lt;&gt;""),Notes_L_LV2E_Appr!D16,IF(AND($B$54=5,Notes_L_Maths!D16&lt;&gt;""),Notes_L_Maths!D16,""))))</f>
        <v/>
      </c>
      <c r="E16" s="182" t="str">
        <f>IF(AND($B$54=2,Notes_L_Arts!E16&lt;&gt;""),Notes_L_Arts!E16,IF(AND($B$54=3,Notes_L_LV1_Appr!E16&lt;&gt;""),Notes_L_LV1_Appr!E16,IF(AND($B$54=4,Notes_L_LV2E_Appr!E16&lt;&gt;""),Notes_L_LV2E_Appr!E16,IF(AND($B$54=5,Notes_L_Maths!E16&lt;&gt;""),Notes_L_Maths!E16,""))))</f>
        <v/>
      </c>
      <c r="F16" s="181" t="str">
        <f>IF(AND($B$54=2,Notes_L_Arts!F16&lt;&gt;""),Notes_L_Arts!F16,IF(AND($B$54=3,Notes_L_LV1_Appr!F16&lt;&gt;""),Notes_L_LV1_Appr!F16,IF(AND($B$54=4,Notes_L_LV2E_Appr!F16&lt;&gt;""),Notes_L_LV2E_Appr!F16,IF(AND($B$54=5,Notes_L_Maths!F16&lt;&gt;""),Notes_L_Maths!F16,""))))</f>
        <v/>
      </c>
      <c r="G16" s="182"/>
      <c r="H16" s="131" t="str">
        <f>IF(AND($B$54=2,Notes_L_Arts!H16&lt;&gt;""),Notes_L_Arts!H16,IF(AND($B$54=3,Notes_L_LV1_Appr!H16&lt;&gt;""),Notes_L_LV1_Appr!H16,IF(AND($B$54=4,Notes_L_LV2E_Appr!H16&lt;&gt;""),Notes_L_LV2E_Appr!H16,IF(AND($B$54=5,Notes_L_Maths!H16&lt;&gt;""),Notes_L_Maths!H16,""))))</f>
        <v/>
      </c>
      <c r="I16" s="66" t="str">
        <f>IF(AND($B$54=2,Notes_L_Arts!I16&lt;&gt;""),Notes_L_Arts!I16,IF(AND($B$54=3,Notes_L_LV1_Appr!I16&lt;&gt;""),Notes_L_LV1_Appr!I16,IF(AND($B$54=4,Notes_L_LV2E_Appr!I16&lt;&gt;""),Notes_L_LV2E_Appr!I16,IF(AND($B$54=5,Notes_L_Maths!I16&lt;&gt;""),Notes_L_Maths!I16,""))))</f>
        <v/>
      </c>
      <c r="J16" s="113"/>
      <c r="K16" s="66" t="str">
        <f t="shared" si="1"/>
        <v/>
      </c>
      <c r="L16" s="66" t="str">
        <f t="shared" si="2"/>
        <v/>
      </c>
      <c r="M16" s="66" t="str">
        <f>IF(I16="",K16,IF(L16&gt;=K16,L16,K16))</f>
        <v/>
      </c>
    </row>
    <row r="17" spans="1:13" ht="12.75" customHeight="1">
      <c r="A17" s="132" t="str">
        <f>IF(AND($B$54=2,Notes_L_Arts!A17&lt;&gt;""),Notes_L_Arts!A17,IF(AND($B$54=3,Notes_L_LV1_Appr!A17&lt;&gt;""),Notes_L_LV1_Appr!A17,IF(AND($B$54=4,Notes_L_LV2E_Appr!A17&lt;&gt;""),Notes_L_LV2E_Appr!A17,IF(AND($B$54=5,Notes_L_Maths!A17&lt;&gt;""),Notes_L_Maths!A17,""))))</f>
        <v/>
      </c>
      <c r="B17" s="114"/>
      <c r="C17" s="66"/>
      <c r="D17" s="181" t="str">
        <f>IF(AND($B$54=2,Notes_L_Arts!D17&lt;&gt;""),Notes_L_Arts!D17,IF(AND($B$54=3,Notes_L_LV1_Appr!D17&lt;&gt;""),Notes_L_LV1_Appr!D17,IF(AND($B$54=4,Notes_L_LV2E_Appr!D17&lt;&gt;""),Notes_L_LV2E_Appr!D17,IF(AND($B$54=5,Notes_L_Maths!D17&lt;&gt;""),Notes_L_Maths!D17,""))))</f>
        <v/>
      </c>
      <c r="E17" s="182" t="str">
        <f>IF(AND($B$54=2,Notes_L_Arts!E17&lt;&gt;""),Notes_L_Arts!E17,IF(AND($B$54=3,Notes_L_LV1_Appr!E17&lt;&gt;""),Notes_L_LV1_Appr!E17,IF(AND($B$54=4,Notes_L_LV2E_Appr!E17&lt;&gt;""),Notes_L_LV2E_Appr!E17,IF(AND($B$54=5,Notes_L_Maths!E17&lt;&gt;""),Notes_L_Maths!E17,""))))</f>
        <v/>
      </c>
      <c r="F17" s="181" t="str">
        <f>IF(AND($B$54=2,Notes_L_Arts!F17&lt;&gt;""),Notes_L_Arts!F17,IF(AND($B$54=3,Notes_L_LV1_Appr!F17&lt;&gt;""),Notes_L_LV1_Appr!F17,IF(AND($B$54=4,Notes_L_LV2E_Appr!F17&lt;&gt;""),Notes_L_LV2E_Appr!F17,IF(AND($B$54=5,Notes_L_Maths!F17&lt;&gt;""),Notes_L_Maths!F17,""))))</f>
        <v/>
      </c>
      <c r="G17" s="182"/>
      <c r="H17" s="131" t="str">
        <f>IF(AND($B$54=2,Notes_L_Arts!H17&lt;&gt;""),Notes_L_Arts!H17,IF(AND($B$54=3,Notes_L_LV1_Appr!H17&lt;&gt;""),Notes_L_LV1_Appr!H17,IF(AND($B$54=4,Notes_L_LV2E_Appr!H17&lt;&gt;""),Notes_L_LV2E_Appr!H17,IF(AND($B$54=5,Notes_L_Maths!H17&lt;&gt;""),Notes_L_Maths!H17,""))))</f>
        <v/>
      </c>
      <c r="I17" s="66" t="str">
        <f>IF(AND($B$54=2,Notes_L_Arts!I17&lt;&gt;""),Notes_L_Arts!I17,IF(AND($B$54=3,Notes_L_LV1_Appr!I17&lt;&gt;""),Notes_L_LV1_Appr!I17,IF(AND($B$54=4,Notes_L_LV2E_Appr!I17&lt;&gt;""),Notes_L_LV2E_Appr!I17,IF(AND($B$54=5,Notes_L_Maths!I17&lt;&gt;""),Notes_L_Maths!I17,""))))</f>
        <v/>
      </c>
      <c r="J17" s="68" t="str">
        <f t="shared" si="0"/>
        <v/>
      </c>
      <c r="K17" s="66" t="str">
        <f t="shared" si="1"/>
        <v/>
      </c>
      <c r="L17" s="66" t="str">
        <f t="shared" si="2"/>
        <v/>
      </c>
      <c r="M17" s="66" t="str">
        <f t="shared" si="3"/>
        <v/>
      </c>
    </row>
    <row r="18" spans="1:13" ht="12.75" customHeight="1">
      <c r="A18" s="132" t="str">
        <f>IF(AND($B$54=2,Notes_L_Arts!A18&lt;&gt;""),Notes_L_Arts!A18,IF(AND($B$54=3,Notes_L_LV1_Appr!A18&lt;&gt;""),Notes_L_LV1_Appr!A18,IF(AND($B$54=4,Notes_L_LV2E_Appr!A18&lt;&gt;""),Notes_L_LV2E_Appr!A18,IF(AND($B$54=5,Notes_L_Maths!A18&lt;&gt;""),Notes_L_Maths!A18,""))))</f>
        <v/>
      </c>
      <c r="B18" s="70"/>
      <c r="C18" s="70"/>
      <c r="D18" s="181" t="str">
        <f>IF(AND($B$54=2,Notes_L_Arts!D18&lt;&gt;""),Notes_L_Arts!D18,IF(AND($B$54=3,Notes_L_LV1_Appr!D18&lt;&gt;""),Notes_L_LV1_Appr!D18,IF(AND($B$54=4,Notes_L_LV2E_Appr!D18&lt;&gt;""),Notes_L_LV2E_Appr!D18,IF(AND($B$54=5,Notes_L_Maths!D18&lt;&gt;""),Notes_L_Maths!D18,""))))</f>
        <v/>
      </c>
      <c r="E18" s="182" t="str">
        <f>IF(AND($B$54=2,Notes_L_Arts!E18&lt;&gt;""),Notes_L_Arts!E18,IF(AND($B$54=3,Notes_L_LV1_Appr!E18&lt;&gt;""),Notes_L_LV1_Appr!E18,IF(AND($B$54=4,Notes_L_LV2E_Appr!E18&lt;&gt;""),Notes_L_LV2E_Appr!E18,IF(AND($B$54=5,Notes_L_Maths!E18&lt;&gt;""),Notes_L_Maths!E18,""))))</f>
        <v/>
      </c>
      <c r="F18" s="181" t="str">
        <f>IF(AND($B$54=2,Notes_L_Arts!F18&lt;&gt;""),Notes_L_Arts!F18,IF(AND($B$54=3,Notes_L_LV1_Appr!F18&lt;&gt;""),Notes_L_LV1_Appr!F18,IF(AND($B$54=4,Notes_L_LV2E_Appr!F18&lt;&gt;""),Notes_L_LV2E_Appr!F18,IF(AND($B$54=5,Notes_L_Maths!F18&lt;&gt;""),Notes_L_Maths!F18,""))))</f>
        <v/>
      </c>
      <c r="G18" s="182"/>
      <c r="H18" s="131" t="str">
        <f>IF(AND($B$54=2,Notes_L_Arts!H18&lt;&gt;""),Notes_L_Arts!H18,IF(AND($B$54=3,Notes_L_LV1_Appr!H18&lt;&gt;""),Notes_L_LV1_Appr!H18,IF(AND($B$54=4,Notes_L_LV2E_Appr!H18&lt;&gt;""),Notes_L_LV2E_Appr!H18,IF(AND($B$54=5,Notes_L_Maths!H18&lt;&gt;""),Notes_L_Maths!H18,""))))</f>
        <v/>
      </c>
      <c r="I18" s="66" t="str">
        <f>IF(AND($B$54=2,Notes_L_Arts!I18&lt;&gt;""),Notes_L_Arts!I18,IF(AND($B$54=3,Notes_L_LV1_Appr!I18&lt;&gt;""),Notes_L_LV1_Appr!I18,IF(AND($B$54=4,Notes_L_LV2E_Appr!I18&lt;&gt;""),Notes_L_LV2E_Appr!I18,IF(AND($B$54=5,Notes_L_Maths!I18&lt;&gt;""),Notes_L_Maths!I18,""))))</f>
        <v/>
      </c>
      <c r="J18" s="68" t="str">
        <f t="shared" si="0"/>
        <v/>
      </c>
      <c r="K18" s="66" t="str">
        <f t="shared" si="1"/>
        <v/>
      </c>
      <c r="L18" s="66" t="str">
        <f t="shared" si="2"/>
        <v/>
      </c>
      <c r="M18" s="66" t="str">
        <f t="shared" si="3"/>
        <v/>
      </c>
    </row>
    <row r="19" spans="1:13" ht="12.75" customHeight="1">
      <c r="A19" s="132" t="str">
        <f>IF(AND($B$54=2,Notes_L_Arts!A19&lt;&gt;""),Notes_L_Arts!A19,IF(AND($B$54=3,Notes_L_LV1_Appr!A19&lt;&gt;""),Notes_L_LV1_Appr!A19,IF(AND($B$54=4,Notes_L_LV2E_Appr!A19&lt;&gt;""),Notes_L_LV2E_Appr!A19,IF(AND($B$54=5,Notes_L_Maths!A19&lt;&gt;""),Notes_L_Maths!A19,""))))</f>
        <v/>
      </c>
      <c r="B19" s="114"/>
      <c r="C19" s="66"/>
      <c r="D19" s="181" t="str">
        <f>IF(AND($B$54=2,Notes_L_Arts!D19&lt;&gt;""),Notes_L_Arts!D19,IF(AND($B$54=3,Notes_L_LV1_Appr!D19&lt;&gt;""),Notes_L_LV1_Appr!D19,IF(AND($B$54=4,Notes_L_LV2E_Appr!D19&lt;&gt;""),Notes_L_LV2E_Appr!D19,IF(AND($B$54=5,Notes_L_Maths!D19&lt;&gt;""),Notes_L_Maths!D19,""))))</f>
        <v/>
      </c>
      <c r="E19" s="182" t="str">
        <f>IF(AND($B$54=2,Notes_L_Arts!E19&lt;&gt;""),Notes_L_Arts!E19,IF(AND($B$54=3,Notes_L_LV1_Appr!E19&lt;&gt;""),Notes_L_LV1_Appr!E19,IF(AND($B$54=4,Notes_L_LV2E_Appr!E19&lt;&gt;""),Notes_L_LV2E_Appr!E19,IF(AND($B$54=5,Notes_L_Maths!E19&lt;&gt;""),Notes_L_Maths!E19,""))))</f>
        <v/>
      </c>
      <c r="F19" s="181" t="str">
        <f>IF(AND($B$54=2,Notes_L_Arts!F19&lt;&gt;""),Notes_L_Arts!F19,IF(AND($B$54=3,Notes_L_LV1_Appr!F19&lt;&gt;""),Notes_L_LV1_Appr!F19,IF(AND($B$54=4,Notes_L_LV2E_Appr!F19&lt;&gt;""),Notes_L_LV2E_Appr!F19,IF(AND($B$54=5,Notes_L_Maths!F19&lt;&gt;""),Notes_L_Maths!F19,""))))</f>
        <v/>
      </c>
      <c r="G19" s="182"/>
      <c r="H19" s="131" t="str">
        <f>IF(AND($B$54=2,Notes_L_Arts!H19&lt;&gt;""),Notes_L_Arts!H19,IF(AND($B$54=3,Notes_L_LV1_Appr!H19&lt;&gt;""),Notes_L_LV1_Appr!H19,IF(AND($B$54=4,Notes_L_LV2E_Appr!H19&lt;&gt;""),Notes_L_LV2E_Appr!H19,IF(AND($B$54=5,Notes_L_Maths!H19&lt;&gt;""),Notes_L_Maths!H19,""))))</f>
        <v/>
      </c>
      <c r="I19" s="66" t="str">
        <f>IF(AND($B$54=2,Notes_L_Arts!I19&lt;&gt;""),Notes_L_Arts!I19,IF(AND($B$54=3,Notes_L_LV1_Appr!I19&lt;&gt;""),Notes_L_LV1_Appr!I19,IF(AND($B$54=4,Notes_L_LV2E_Appr!I19&lt;&gt;""),Notes_L_LV2E_Appr!I19,IF(AND($B$54=5,Notes_L_Maths!I19&lt;&gt;""),Notes_L_Maths!I19,""))))</f>
        <v/>
      </c>
      <c r="J19" s="68" t="str">
        <f t="shared" ref="J19:J34" si="5">IF(OR($F$39&lt;8,$F$39&gt;=10),"",D19)</f>
        <v/>
      </c>
      <c r="K19" s="66" t="str">
        <f t="shared" ref="K19:K34" si="6">IF($F$39&lt;8,"",IF($F$39&gt;=10,"",F19))</f>
        <v/>
      </c>
      <c r="L19" s="66" t="str">
        <f t="shared" ref="L19:L34" si="7">IF($F$39&lt;8,"",IF($F$39&gt;=10,"",IF(I19="","",I19*J19)))</f>
        <v/>
      </c>
      <c r="M19" s="66" t="str">
        <f t="shared" ref="M19:M34" si="8">IF(I19="",K19,IF(L19&gt;=K19,L19,K19))</f>
        <v/>
      </c>
    </row>
    <row r="20" spans="1:13">
      <c r="A20" s="132" t="str">
        <f>IF(AND($B$54=2,Notes_L_Arts!A20&lt;&gt;""),Notes_L_Arts!A20,IF(AND($B$54=3,Notes_L_LV1_Appr!A20&lt;&gt;""),Notes_L_LV1_Appr!A20,IF(AND($B$54=4,Notes_L_LV2E_Appr!A20&lt;&gt;""),Notes_L_LV2E_Appr!A20,IF(AND($B$54=5,Notes_L_Maths!A20&lt;&gt;""),Notes_L_Maths!A20,""))))</f>
        <v/>
      </c>
      <c r="B20" s="114"/>
      <c r="C20" s="66"/>
      <c r="D20" s="181" t="str">
        <f>IF(AND($B$54=2,Notes_L_Arts!D20&lt;&gt;""),Notes_L_Arts!D20,IF(AND($B$54=3,Notes_L_LV1_Appr!D20&lt;&gt;""),Notes_L_LV1_Appr!D20,IF(AND($B$54=4,Notes_L_LV2E_Appr!D20&lt;&gt;""),Notes_L_LV2E_Appr!D20,IF(AND($B$54=5,Notes_L_Maths!D20&lt;&gt;""),Notes_L_Maths!D20,""))))</f>
        <v/>
      </c>
      <c r="E20" s="182" t="str">
        <f>IF(AND($B$54=2,Notes_L_Arts!E20&lt;&gt;""),Notes_L_Arts!E20,IF(AND($B$54=3,Notes_L_LV1_Appr!E20&lt;&gt;""),Notes_L_LV1_Appr!E20,IF(AND($B$54=4,Notes_L_LV2E_Appr!E20&lt;&gt;""),Notes_L_LV2E_Appr!E20,IF(AND($B$54=5,Notes_L_Maths!E20&lt;&gt;""),Notes_L_Maths!E20,""))))</f>
        <v/>
      </c>
      <c r="F20" s="181" t="str">
        <f>IF(AND($B$54=2,Notes_L_Arts!F20&lt;&gt;""),Notes_L_Arts!F20,IF(AND($B$54=3,Notes_L_LV1_Appr!F20&lt;&gt;""),Notes_L_LV1_Appr!F20,IF(AND($B$54=4,Notes_L_LV2E_Appr!F20&lt;&gt;""),Notes_L_LV2E_Appr!F20,IF(AND($B$54=5,Notes_L_Maths!F20&lt;&gt;""),Notes_L_Maths!F20,""))))</f>
        <v/>
      </c>
      <c r="G20" s="182"/>
      <c r="H20" s="131" t="str">
        <f>IF(AND($B$54=2,Notes_L_Arts!H20&lt;&gt;""),Notes_L_Arts!H20,IF(AND($B$54=3,Notes_L_LV1_Appr!H20&lt;&gt;""),Notes_L_LV1_Appr!H20,IF(AND($B$54=4,Notes_L_LV2E_Appr!H20&lt;&gt;""),Notes_L_LV2E_Appr!H20,IF(AND($B$54=5,Notes_L_Maths!H20&lt;&gt;""),Notes_L_Maths!H20,""))))</f>
        <v/>
      </c>
      <c r="I20" s="66" t="str">
        <f>IF(AND($B$54=2,Notes_L_Arts!I20&lt;&gt;""),Notes_L_Arts!I20,IF(AND($B$54=3,Notes_L_LV1_Appr!I20&lt;&gt;""),Notes_L_LV1_Appr!I20,IF(AND($B$54=4,Notes_L_LV2E_Appr!I20&lt;&gt;""),Notes_L_LV2E_Appr!I20,IF(AND($B$54=5,Notes_L_Maths!I20&lt;&gt;""),Notes_L_Maths!I20,""))))</f>
        <v/>
      </c>
      <c r="J20" s="68" t="str">
        <f t="shared" si="5"/>
        <v/>
      </c>
      <c r="K20" s="66" t="str">
        <f t="shared" si="6"/>
        <v/>
      </c>
      <c r="L20" s="66" t="str">
        <f t="shared" si="7"/>
        <v/>
      </c>
      <c r="M20" s="66" t="str">
        <f t="shared" si="8"/>
        <v/>
      </c>
    </row>
    <row r="21" spans="1:13">
      <c r="A21" s="132" t="str">
        <f>IF(AND($B$54=2,Notes_L_Arts!A21&lt;&gt;""),Notes_L_Arts!A21,IF(AND($B$54=3,Notes_L_LV1_Appr!A21&lt;&gt;""),Notes_L_LV1_Appr!A21,IF(AND($B$54=4,Notes_L_LV2E_Appr!A21&lt;&gt;""),Notes_L_LV2E_Appr!A21,IF(AND($B$54=5,Notes_L_Maths!A21&lt;&gt;""),Notes_L_Maths!A21,""))))</f>
        <v/>
      </c>
      <c r="B21" s="114"/>
      <c r="C21" s="66"/>
      <c r="D21" s="181" t="str">
        <f>IF(AND($B$54=2,Notes_L_Arts!D21&lt;&gt;""),Notes_L_Arts!D21,IF(AND($B$54=3,Notes_L_LV1_Appr!D21&lt;&gt;""),Notes_L_LV1_Appr!D21,IF(AND($B$54=4,Notes_L_LV2E_Appr!D21&lt;&gt;""),Notes_L_LV2E_Appr!D21,IF(AND($B$54=5,Notes_L_Maths!D21&lt;&gt;""),Notes_L_Maths!D21,""))))</f>
        <v/>
      </c>
      <c r="E21" s="182" t="str">
        <f>IF(AND($B$54=2,Notes_L_Arts!E21&lt;&gt;""),Notes_L_Arts!E21,IF(AND($B$54=3,Notes_L_LV1_Appr!E21&lt;&gt;""),Notes_L_LV1_Appr!E21,IF(AND($B$54=4,Notes_L_LV2E_Appr!E21&lt;&gt;""),Notes_L_LV2E_Appr!E21,IF(AND($B$54=5,Notes_L_Maths!E21&lt;&gt;""),Notes_L_Maths!E21,""))))</f>
        <v/>
      </c>
      <c r="F21" s="181" t="str">
        <f>IF(AND($B$54=2,Notes_L_Arts!F21&lt;&gt;""),Notes_L_Arts!F21,IF(AND($B$54=3,Notes_L_LV1_Appr!F21&lt;&gt;""),Notes_L_LV1_Appr!F21,IF(AND($B$54=4,Notes_L_LV2E_Appr!F21&lt;&gt;""),Notes_L_LV2E_Appr!F21,IF(AND($B$54=5,Notes_L_Maths!F21&lt;&gt;""),Notes_L_Maths!F21,""))))</f>
        <v/>
      </c>
      <c r="G21" s="182"/>
      <c r="H21" s="131" t="str">
        <f>IF(AND($B$54=2,Notes_L_Arts!H21&lt;&gt;""),Notes_L_Arts!H21,IF(AND($B$54=3,Notes_L_LV1_Appr!H21&lt;&gt;""),Notes_L_LV1_Appr!H21,IF(AND($B$54=4,Notes_L_LV2E_Appr!H21&lt;&gt;""),Notes_L_LV2E_Appr!H21,IF(AND($B$54=5,Notes_L_Maths!H21&lt;&gt;""),Notes_L_Maths!H21,""))))</f>
        <v/>
      </c>
      <c r="I21" s="66" t="str">
        <f>IF(AND($B$54=2,Notes_L_Arts!I21&lt;&gt;""),Notes_L_Arts!I21,IF(AND($B$54=3,Notes_L_LV1_Appr!I21&lt;&gt;""),Notes_L_LV1_Appr!I21,IF(AND($B$54=4,Notes_L_LV2E_Appr!I21&lt;&gt;""),Notes_L_LV2E_Appr!I21,IF(AND($B$54=5,Notes_L_Maths!I21&lt;&gt;""),Notes_L_Maths!I21,""))))</f>
        <v/>
      </c>
      <c r="J21" s="68" t="str">
        <f t="shared" si="5"/>
        <v/>
      </c>
      <c r="K21" s="66" t="str">
        <f t="shared" si="6"/>
        <v/>
      </c>
      <c r="L21" s="66" t="str">
        <f t="shared" si="7"/>
        <v/>
      </c>
      <c r="M21" s="66" t="str">
        <f t="shared" si="8"/>
        <v/>
      </c>
    </row>
    <row r="22" spans="1:13">
      <c r="A22" s="132" t="str">
        <f>IF(AND($B$54=2,Notes_L_Arts!A22&lt;&gt;""),Notes_L_Arts!A22,IF(AND($B$54=3,Notes_L_LV1_Appr!A22&lt;&gt;""),Notes_L_LV1_Appr!A22,IF(AND($B$54=4,Notes_L_LV2E_Appr!A22&lt;&gt;""),Notes_L_LV2E_Appr!A22,IF(AND($B$54=5,Notes_L_Maths!A22&lt;&gt;""),Notes_L_Maths!A22,""))))</f>
        <v/>
      </c>
      <c r="B22" s="70"/>
      <c r="C22" s="70"/>
      <c r="D22" s="181" t="str">
        <f>IF(AND($B$54=2,Notes_L_Arts!D22&lt;&gt;""),Notes_L_Arts!D22,IF(AND($B$54=3,Notes_L_LV1_Appr!D22&lt;&gt;""),Notes_L_LV1_Appr!D22,IF(AND($B$54=4,Notes_L_LV2E_Appr!D22&lt;&gt;""),Notes_L_LV2E_Appr!D22,IF(AND($B$54=5,Notes_L_Maths!D22&lt;&gt;""),Notes_L_Maths!D22,""))))</f>
        <v/>
      </c>
      <c r="E22" s="182" t="str">
        <f>IF(AND($B$54=2,Notes_L_Arts!E22&lt;&gt;""),Notes_L_Arts!E22,IF(AND($B$54=3,Notes_L_LV1_Appr!E22&lt;&gt;""),Notes_L_LV1_Appr!E22,IF(AND($B$54=4,Notes_L_LV2E_Appr!E22&lt;&gt;""),Notes_L_LV2E_Appr!E22,IF(AND($B$54=5,Notes_L_Maths!E22&lt;&gt;""),Notes_L_Maths!E22,""))))</f>
        <v/>
      </c>
      <c r="F22" s="181" t="str">
        <f>IF(AND($B$54=2,Notes_L_Arts!F22&lt;&gt;""),Notes_L_Arts!F22,IF(AND($B$54=3,Notes_L_LV1_Appr!F22&lt;&gt;""),Notes_L_LV1_Appr!F22,IF(AND($B$54=4,Notes_L_LV2E_Appr!F22&lt;&gt;""),Notes_L_LV2E_Appr!F22,IF(AND($B$54=5,Notes_L_Maths!F22&lt;&gt;""),Notes_L_Maths!F22,""))))</f>
        <v/>
      </c>
      <c r="G22" s="182"/>
      <c r="H22" s="131" t="str">
        <f>IF(AND($B$54=2,Notes_L_Arts!H22&lt;&gt;""),Notes_L_Arts!H22,IF(AND($B$54=3,Notes_L_LV1_Appr!H22&lt;&gt;""),Notes_L_LV1_Appr!H22,IF(AND($B$54=4,Notes_L_LV2E_Appr!H22&lt;&gt;""),Notes_L_LV2E_Appr!H22,IF(AND($B$54=5,Notes_L_Maths!H22&lt;&gt;""),Notes_L_Maths!H22,""))))</f>
        <v/>
      </c>
      <c r="I22" s="66" t="str">
        <f>IF(AND($B$54=2,Notes_L_Arts!I22&lt;&gt;""),Notes_L_Arts!I22,IF(AND($B$54=3,Notes_L_LV1_Appr!I22&lt;&gt;""),Notes_L_LV1_Appr!I22,IF(AND($B$54=4,Notes_L_LV2E_Appr!I22&lt;&gt;""),Notes_L_LV2E_Appr!I22,IF(AND($B$54=5,Notes_L_Maths!I22&lt;&gt;""),Notes_L_Maths!I22,""))))</f>
        <v/>
      </c>
      <c r="J22" s="68" t="str">
        <f t="shared" si="5"/>
        <v/>
      </c>
      <c r="K22" s="66" t="str">
        <f t="shared" si="6"/>
        <v/>
      </c>
      <c r="L22" s="66" t="str">
        <f t="shared" si="7"/>
        <v/>
      </c>
      <c r="M22" s="66" t="str">
        <f t="shared" si="8"/>
        <v/>
      </c>
    </row>
    <row r="23" spans="1:13">
      <c r="A23" s="132" t="str">
        <f>IF(AND($B$54=2,Notes_L_Arts!A23&lt;&gt;""),Notes_L_Arts!A23,IF(AND($B$54=3,Notes_L_LV1_Appr!A23&lt;&gt;""),Notes_L_LV1_Appr!A23,IF(AND($B$54=4,Notes_L_LV2E_Appr!A23&lt;&gt;""),Notes_L_LV2E_Appr!A23,IF(AND($B$54=5,Notes_L_Maths!A23&lt;&gt;""),Notes_L_Maths!A23,""))))</f>
        <v/>
      </c>
      <c r="B23" s="70"/>
      <c r="C23" s="70"/>
      <c r="D23" s="181" t="str">
        <f>IF(AND($B$54=2,Notes_L_Arts!D23&lt;&gt;""),Notes_L_Arts!D23,IF(AND($B$54=3,Notes_L_LV1_Appr!D23&lt;&gt;""),Notes_L_LV1_Appr!D23,IF(AND($B$54=4,Notes_L_LV2E_Appr!D23&lt;&gt;""),Notes_L_LV2E_Appr!D23,IF(AND($B$54=5,Notes_L_Maths!D23&lt;&gt;""),Notes_L_Maths!D23,""))))</f>
        <v/>
      </c>
      <c r="E23" s="182" t="str">
        <f>IF(AND($B$54=2,Notes_L_Arts!E23&lt;&gt;""),Notes_L_Arts!E23,IF(AND($B$54=3,Notes_L_LV1_Appr!E23&lt;&gt;""),Notes_L_LV1_Appr!E23,IF(AND($B$54=4,Notes_L_LV2E_Appr!E23&lt;&gt;""),Notes_L_LV2E_Appr!E23,IF(AND($B$54=5,Notes_L_Maths!E23&lt;&gt;""),Notes_L_Maths!E23,""))))</f>
        <v/>
      </c>
      <c r="F23" s="181" t="str">
        <f>IF(AND($B$54=2,Notes_L_Arts!F23&lt;&gt;""),Notes_L_Arts!F23,IF(AND($B$54=3,Notes_L_LV1_Appr!F23&lt;&gt;""),Notes_L_LV1_Appr!F23,IF(AND($B$54=4,Notes_L_LV2E_Appr!F23&lt;&gt;""),Notes_L_LV2E_Appr!F23,IF(AND($B$54=5,Notes_L_Maths!F23&lt;&gt;""),Notes_L_Maths!F23,""))))</f>
        <v/>
      </c>
      <c r="G23" s="182"/>
      <c r="H23" s="131" t="str">
        <f>IF(AND($B$54=2,Notes_L_Arts!H23&lt;&gt;""),Notes_L_Arts!H23,IF(AND($B$54=3,Notes_L_LV1_Appr!H23&lt;&gt;""),Notes_L_LV1_Appr!H23,IF(AND($B$54=4,Notes_L_LV2E_Appr!H23&lt;&gt;""),Notes_L_LV2E_Appr!H23,IF(AND($B$54=5,Notes_L_Maths!H23&lt;&gt;""),Notes_L_Maths!H23,""))))</f>
        <v/>
      </c>
      <c r="I23" s="66" t="str">
        <f>IF(AND($B$54=2,Notes_L_Arts!I23&lt;&gt;""),Notes_L_Arts!I23,IF(AND($B$54=3,Notes_L_LV1_Appr!I23&lt;&gt;""),Notes_L_LV1_Appr!I23,IF(AND($B$54=4,Notes_L_LV2E_Appr!I23&lt;&gt;""),Notes_L_LV2E_Appr!I23,IF(AND($B$54=5,Notes_L_Maths!I23&lt;&gt;""),Notes_L_Maths!I23,""))))</f>
        <v/>
      </c>
      <c r="J23" s="68" t="str">
        <f t="shared" si="5"/>
        <v/>
      </c>
      <c r="K23" s="66" t="str">
        <f t="shared" si="6"/>
        <v/>
      </c>
      <c r="L23" s="66" t="str">
        <f t="shared" si="7"/>
        <v/>
      </c>
      <c r="M23" s="66" t="str">
        <f t="shared" si="8"/>
        <v/>
      </c>
    </row>
    <row r="24" spans="1:13">
      <c r="A24" s="132" t="str">
        <f>IF(AND($B$54=2,Notes_L_Arts!A24&lt;&gt;""),Notes_L_Arts!A24,IF(AND($B$54=3,Notes_L_LV1_Appr!A24&lt;&gt;""),Notes_L_LV1_Appr!A24,IF(AND($B$54=4,Notes_L_LV2E_Appr!A24&lt;&gt;""),Notes_L_LV2E_Appr!A24,IF(AND($B$54=5,Notes_L_Maths!A24&lt;&gt;""),Notes_L_Maths!A24,""))))</f>
        <v/>
      </c>
      <c r="B24" s="114"/>
      <c r="C24" s="114"/>
      <c r="D24" s="181" t="str">
        <f>IF(AND($B$54=2,Notes_L_Arts!D24&lt;&gt;""),Notes_L_Arts!D24,IF(AND($B$54=3,Notes_L_LV1_Appr!D24&lt;&gt;""),Notes_L_LV1_Appr!D24,IF(AND($B$54=4,Notes_L_LV2E_Appr!D24&lt;&gt;""),Notes_L_LV2E_Appr!D24,IF(AND($B$54=5,Notes_L_Maths!D24&lt;&gt;""),Notes_L_Maths!D24,""))))</f>
        <v/>
      </c>
      <c r="E24" s="182" t="str">
        <f>IF(AND($B$54=2,Notes_L_Arts!E24&lt;&gt;""),Notes_L_Arts!E24,IF(AND($B$54=3,Notes_L_LV1_Appr!E24&lt;&gt;""),Notes_L_LV1_Appr!E24,IF(AND($B$54=4,Notes_L_LV2E_Appr!E24&lt;&gt;""),Notes_L_LV2E_Appr!E24,IF(AND($B$54=5,Notes_L_Maths!E24&lt;&gt;""),Notes_L_Maths!E24,""))))</f>
        <v/>
      </c>
      <c r="F24" s="181" t="str">
        <f>IF(AND($B$54=2,Notes_L_Arts!F24&lt;&gt;""),Notes_L_Arts!F24,IF(AND($B$54=3,Notes_L_LV1_Appr!F24&lt;&gt;""),Notes_L_LV1_Appr!F24,IF(AND($B$54=4,Notes_L_LV2E_Appr!F24&lt;&gt;""),Notes_L_LV2E_Appr!F24,IF(AND($B$54=5,Notes_L_Maths!F24&lt;&gt;""),Notes_L_Maths!F24,""))))</f>
        <v/>
      </c>
      <c r="G24" s="182"/>
      <c r="H24" s="131" t="str">
        <f>IF(AND($B$54=2,Notes_L_Arts!H24&lt;&gt;""),Notes_L_Arts!H24,IF(AND($B$54=3,Notes_L_LV1_Appr!H24&lt;&gt;""),Notes_L_LV1_Appr!H24,IF(AND($B$54=4,Notes_L_LV2E_Appr!H24&lt;&gt;""),Notes_L_LV2E_Appr!H24,IF(AND($B$54=5,Notes_L_Maths!H24&lt;&gt;""),Notes_L_Maths!H24,""))))</f>
        <v/>
      </c>
      <c r="I24" s="66" t="str">
        <f>IF(AND($B$54=2,Notes_L_Arts!I24&lt;&gt;""),Notes_L_Arts!I24,IF(AND($B$54=3,Notes_L_LV1_Appr!I24&lt;&gt;""),Notes_L_LV1_Appr!I24,IF(AND($B$54=4,Notes_L_LV2E_Appr!I24&lt;&gt;""),Notes_L_LV2E_Appr!I24,IF(AND($B$54=5,Notes_L_Maths!I24&lt;&gt;""),Notes_L_Maths!I24,""))))</f>
        <v/>
      </c>
      <c r="J24" s="68" t="str">
        <f t="shared" si="5"/>
        <v/>
      </c>
      <c r="K24" s="66" t="str">
        <f t="shared" si="6"/>
        <v/>
      </c>
      <c r="L24" s="66" t="str">
        <f t="shared" si="7"/>
        <v/>
      </c>
      <c r="M24" s="66" t="str">
        <f t="shared" si="8"/>
        <v/>
      </c>
    </row>
    <row r="25" spans="1:13">
      <c r="A25" s="132" t="str">
        <f>IF(AND($B$54=2,Notes_L_Arts!A25&lt;&gt;""),Notes_L_Arts!A25,IF(AND($B$54=3,Notes_L_LV1_Appr!A25&lt;&gt;""),Notes_L_LV1_Appr!A25,IF(AND($B$54=4,Notes_L_LV2E_Appr!A25&lt;&gt;""),Notes_L_LV2E_Appr!A25,IF(AND($B$54=5,Notes_L_Maths!A25&lt;&gt;""),Notes_L_Maths!A25,""))))</f>
        <v/>
      </c>
      <c r="B25" s="114"/>
      <c r="C25" s="114"/>
      <c r="D25" s="181" t="str">
        <f>IF(AND($B$54=2,Notes_L_Arts!D25&lt;&gt;""),Notes_L_Arts!D25,IF(AND($B$54=3,Notes_L_LV1_Appr!D25&lt;&gt;""),Notes_L_LV1_Appr!D25,IF(AND($B$54=4,Notes_L_LV2E_Appr!D25&lt;&gt;""),Notes_L_LV2E_Appr!D25,IF(AND($B$54=5,Notes_L_Maths!D25&lt;&gt;""),Notes_L_Maths!D25,""))))</f>
        <v/>
      </c>
      <c r="E25" s="182" t="str">
        <f>IF(AND($B$54=2,Notes_L_Arts!E25&lt;&gt;""),Notes_L_Arts!E25,IF(AND($B$54=3,Notes_L_LV1_Appr!E25&lt;&gt;""),Notes_L_LV1_Appr!E25,IF(AND($B$54=4,Notes_L_LV2E_Appr!E25&lt;&gt;""),Notes_L_LV2E_Appr!E25,IF(AND($B$54=5,Notes_L_Maths!E25&lt;&gt;""),Notes_L_Maths!E25,""))))</f>
        <v/>
      </c>
      <c r="F25" s="181" t="str">
        <f>IF(AND($B$54=2,Notes_L_Arts!F25&lt;&gt;""),Notes_L_Arts!F25,IF(AND($B$54=3,Notes_L_LV1_Appr!F25&lt;&gt;""),Notes_L_LV1_Appr!F25,IF(AND($B$54=4,Notes_L_LV2E_Appr!F25&lt;&gt;""),Notes_L_LV2E_Appr!F25,IF(AND($B$54=5,Notes_L_Maths!F25&lt;&gt;""),Notes_L_Maths!F25,""))))</f>
        <v/>
      </c>
      <c r="G25" s="182"/>
      <c r="H25" s="133" t="str">
        <f>IF(AND($B$54=2,Notes_L_Arts!H25&lt;&gt;""),Notes_L_Arts!H25,IF(AND($B$54=3,Notes_L_LV1_Appr!H25&lt;&gt;""),Notes_L_LV1_Appr!H25,IF(AND($B$54=4,Notes_L_LV2E_Appr!H25&lt;&gt;""),Notes_L_LV2E_Appr!H25,IF(AND($B$54=5,Notes_L_Maths!H25&lt;&gt;""),Notes_L_Maths!H25,""))))</f>
        <v/>
      </c>
      <c r="I25" s="66" t="str">
        <f>IF(AND($B$54=2,Notes_L_Arts!I25&lt;&gt;""),Notes_L_Arts!I25,IF(AND($B$54=3,Notes_L_LV1_Appr!I25&lt;&gt;""),Notes_L_LV1_Appr!I25,IF(AND($B$54=4,Notes_L_LV2E_Appr!I25&lt;&gt;""),Notes_L_LV2E_Appr!I25,IF(AND($B$54=5,Notes_L_Maths!I25&lt;&gt;""),Notes_L_Maths!I25,""))))</f>
        <v/>
      </c>
      <c r="J25" s="68" t="str">
        <f t="shared" si="5"/>
        <v/>
      </c>
      <c r="K25" s="66" t="str">
        <f t="shared" si="6"/>
        <v/>
      </c>
      <c r="L25" s="66" t="str">
        <f t="shared" si="7"/>
        <v/>
      </c>
      <c r="M25" s="66" t="str">
        <f t="shared" si="8"/>
        <v/>
      </c>
    </row>
    <row r="26" spans="1:13">
      <c r="A26" s="132" t="str">
        <f>IF(AND($B$54=2,Notes_L_Arts!A26&lt;&gt;""),Notes_L_Arts!A26,IF(AND($B$54=3,Notes_L_LV1_Appr!A26&lt;&gt;""),Notes_L_LV1_Appr!A26,IF(AND($B$54=4,Notes_L_LV2E_Appr!A26&lt;&gt;""),Notes_L_LV2E_Appr!A26,IF(AND($B$54=5,Notes_L_Maths!A26&lt;&gt;""),Notes_L_Maths!A26,""))))</f>
        <v/>
      </c>
      <c r="B26" s="114"/>
      <c r="C26" s="114"/>
      <c r="D26" s="181" t="str">
        <f>IF(AND($B$54=2,Notes_L_Arts!D26&lt;&gt;""),Notes_L_Arts!D26,IF(AND($B$54=3,Notes_L_LV1_Appr!D26&lt;&gt;""),Notes_L_LV1_Appr!D26,IF(AND($B$54=4,Notes_L_LV2E_Appr!D26&lt;&gt;""),Notes_L_LV2E_Appr!D26,IF(AND($B$54=5,Notes_L_Maths!D26&lt;&gt;""),Notes_L_Maths!D26,""))))</f>
        <v/>
      </c>
      <c r="E26" s="182" t="str">
        <f>IF(AND($B$54=2,Notes_L_Arts!E26&lt;&gt;""),Notes_L_Arts!E26,IF(AND($B$54=3,Notes_L_LV1_Appr!E26&lt;&gt;""),Notes_L_LV1_Appr!E26,IF(AND($B$54=4,Notes_L_LV2E_Appr!E26&lt;&gt;""),Notes_L_LV2E_Appr!E26,IF(AND($B$54=5,Notes_L_Maths!E26&lt;&gt;""),Notes_L_Maths!E26,""))))</f>
        <v/>
      </c>
      <c r="F26" s="181" t="str">
        <f>IF(AND($B$54=2,Notes_L_Arts!F26&lt;&gt;""),Notes_L_Arts!F26,IF(AND($B$54=3,Notes_L_LV1_Appr!F26&lt;&gt;""),Notes_L_LV1_Appr!F26,IF(AND($B$54=4,Notes_L_LV2E_Appr!F26&lt;&gt;""),Notes_L_LV2E_Appr!F26,IF(AND($B$54=5,Notes_L_Maths!F26&lt;&gt;""),Notes_L_Maths!F26,""))))</f>
        <v/>
      </c>
      <c r="G26" s="182"/>
      <c r="H26" s="133" t="str">
        <f>IF(AND($B$54=2,Notes_L_Arts!H26&lt;&gt;""),Notes_L_Arts!H26,IF(AND($B$54=3,Notes_L_LV1_Appr!H26&lt;&gt;""),Notes_L_LV1_Appr!H26,IF(AND($B$54=4,Notes_L_LV2E_Appr!H26&lt;&gt;""),Notes_L_LV2E_Appr!H26,IF(AND($B$54=5,Notes_L_Maths!H26&lt;&gt;""),Notes_L_Maths!H26,""))))</f>
        <v/>
      </c>
      <c r="I26" s="66" t="str">
        <f>IF(AND($B$54=2,Notes_L_Arts!I26&lt;&gt;""),Notes_L_Arts!I26,IF(AND($B$54=3,Notes_L_LV1_Appr!I26&lt;&gt;""),Notes_L_LV1_Appr!I26,IF(AND($B$54=4,Notes_L_LV2E_Appr!I26&lt;&gt;""),Notes_L_LV2E_Appr!I26,IF(AND($B$54=5,Notes_L_Maths!I26&lt;&gt;""),Notes_L_Maths!I26,""))))</f>
        <v/>
      </c>
      <c r="J26" s="68" t="str">
        <f t="shared" si="5"/>
        <v/>
      </c>
      <c r="K26" s="66" t="str">
        <f t="shared" si="6"/>
        <v/>
      </c>
      <c r="L26" s="66" t="str">
        <f t="shared" si="7"/>
        <v/>
      </c>
      <c r="M26" s="66" t="str">
        <f t="shared" si="8"/>
        <v/>
      </c>
    </row>
    <row r="27" spans="1:13">
      <c r="A27" s="132" t="str">
        <f>IF(AND($B$54=2,Notes_L_Arts!A27&lt;&gt;""),Notes_L_Arts!A27,IF(AND($B$54=3,Notes_L_LV1_Appr!A27&lt;&gt;""),Notes_L_LV1_Appr!A27,IF(AND($B$54=4,Notes_L_LV2E_Appr!A27&lt;&gt;""),Notes_L_LV2E_Appr!A27,IF(AND($B$54=5,Notes_L_Maths!A27&lt;&gt;""),Notes_L_Maths!A27,""))))</f>
        <v/>
      </c>
      <c r="B27" s="114" t="str">
        <f>IF(OR(A27="",$B$54=1,$B$54=2,$B$54=5,$B$54=6),"",$B$15)</f>
        <v/>
      </c>
      <c r="C27" s="70"/>
      <c r="D27" s="181" t="str">
        <f>IF(AND($B$54=2,Notes_L_Arts!D27&lt;&gt;""),Notes_L_Arts!D27,IF(AND($B$54=3,Notes_L_LV1_Appr!D27&lt;&gt;""),Notes_L_LV1_Appr!D27,IF(AND($B$54=4,Notes_L_LV2E_Appr!D27&lt;&gt;""),Notes_L_LV2E_Appr!D27,IF(AND($B$54=5,Notes_L_Maths!D27&lt;&gt;""),Notes_L_Maths!D27,""))))</f>
        <v/>
      </c>
      <c r="E27" s="182" t="str">
        <f>IF(AND($B$54=2,Notes_L_Arts!E27&lt;&gt;""),Notes_L_Arts!E27,IF(AND($B$54=3,Notes_L_LV1_Appr!E27&lt;&gt;""),Notes_L_LV1_Appr!E27,IF(AND($B$54=4,Notes_L_LV2E_Appr!E27&lt;&gt;""),Notes_L_LV2E_Appr!E27,IF(AND($B$54=5,Notes_L_Maths!E27&lt;&gt;""),Notes_L_Maths!E27,""))))</f>
        <v/>
      </c>
      <c r="F27" s="181" t="str">
        <f>IF(AND($B$54=2,Notes_L_Arts!F27&lt;&gt;""),Notes_L_Arts!F27,IF(AND($B$54=3,Notes_L_LV1_Appr!F27&lt;&gt;""),Notes_L_LV1_Appr!F27,IF(AND($B$54=4,Notes_L_LV2E_Appr!F27&lt;&gt;""),Notes_L_LV2E_Appr!F27,IF(AND($B$54=5,Notes_L_Maths!F27&lt;&gt;""),Notes_L_Maths!F27,""))))</f>
        <v/>
      </c>
      <c r="G27" s="182"/>
      <c r="H27" s="133" t="str">
        <f>IF(AND($B$54=2,Notes_L_Arts!H27&lt;&gt;""),Notes_L_Arts!H27,IF(AND($B$54=3,Notes_L_LV1_Appr!H27&lt;&gt;""),Notes_L_LV1_Appr!H27,IF(AND($B$54=4,Notes_L_LV2E_Appr!H27&lt;&gt;""),Notes_L_LV2E_Appr!H27,IF(AND($B$54=5,Notes_L_Maths!H27&lt;&gt;""),Notes_L_Maths!H27,""))))</f>
        <v/>
      </c>
      <c r="I27" s="66" t="str">
        <f>IF(AND($B$54=2,Notes_L_Arts!I27&lt;&gt;""),Notes_L_Arts!I27,IF(AND($B$54=3,Notes_L_LV1_Appr!I27&lt;&gt;""),Notes_L_LV1_Appr!I27,IF(AND($B$54=4,Notes_L_LV2E_Appr!I27&lt;&gt;""),Notes_L_LV2E_Appr!I27,IF(AND($B$54=5,Notes_L_Maths!I27&lt;&gt;""),Notes_L_Maths!I27,""))))</f>
        <v/>
      </c>
      <c r="J27" s="68" t="str">
        <f t="shared" si="5"/>
        <v/>
      </c>
      <c r="K27" s="66" t="str">
        <f t="shared" si="6"/>
        <v/>
      </c>
      <c r="L27" s="66" t="str">
        <f t="shared" si="7"/>
        <v/>
      </c>
      <c r="M27" s="66" t="str">
        <f t="shared" si="8"/>
        <v/>
      </c>
    </row>
    <row r="28" spans="1:13">
      <c r="A28" s="132" t="str">
        <f>IF(AND($B$54=2,Notes_L_Arts!A28&lt;&gt;""),Notes_L_Arts!A28,IF(AND($B$54=3,Notes_L_LV1_Appr!A28&lt;&gt;""),Notes_L_LV1_Appr!A28,IF(AND($B$54=4,Notes_L_LV2E_Appr!A28&lt;&gt;""),Notes_L_LV2E_Appr!A28,IF(AND($B$54=5,Notes_L_Maths!A28&lt;&gt;""),Notes_L_Maths!A28,""))))</f>
        <v/>
      </c>
      <c r="B28" s="114" t="str">
        <f>IF(OR(A28="",$B$54=1,$B$54=2,$B$54=3,$B$54=4,$B$54=6),"",$B$15)</f>
        <v/>
      </c>
      <c r="C28" s="70"/>
      <c r="D28" s="181" t="str">
        <f>IF(AND($B$54=2,Notes_L_Arts!D28&lt;&gt;""),Notes_L_Arts!D28,IF(AND($B$54=3,Notes_L_LV1_Appr!D28&lt;&gt;""),Notes_L_LV1_Appr!D28,IF(AND($B$54=4,Notes_L_LV2E_Appr!D28&lt;&gt;""),Notes_L_LV2E_Appr!D28,IF(AND($B$54=5,Notes_L_Maths!D28&lt;&gt;""),Notes_L_Maths!D28,""))))</f>
        <v/>
      </c>
      <c r="E28" s="182" t="str">
        <f>IF(AND($B$54=2,Notes_L_Arts!E28&lt;&gt;""),Notes_L_Arts!E28,IF(AND($B$54=3,Notes_L_LV1_Appr!E28&lt;&gt;""),Notes_L_LV1_Appr!E28,IF(AND($B$54=4,Notes_L_LV2E_Appr!E28&lt;&gt;""),Notes_L_LV2E_Appr!E28,IF(AND($B$54=5,Notes_L_Maths!E28&lt;&gt;""),Notes_L_Maths!E28,""))))</f>
        <v/>
      </c>
      <c r="F28" s="181" t="str">
        <f>IF(AND($B$54=2,Notes_L_Arts!F28&lt;&gt;""),Notes_L_Arts!F28,IF(AND($B$54=3,Notes_L_LV1_Appr!F28&lt;&gt;""),Notes_L_LV1_Appr!F28,IF(AND($B$54=4,Notes_L_LV2E_Appr!F28&lt;&gt;""),Notes_L_LV2E_Appr!F28,IF(AND($B$54=5,Notes_L_Maths!F28&lt;&gt;""),Notes_L_Maths!F28,""))))</f>
        <v/>
      </c>
      <c r="G28" s="182"/>
      <c r="H28" s="133" t="str">
        <f>IF(AND($B$54=2,Notes_L_Arts!H28&lt;&gt;""),Notes_L_Arts!H28,IF(AND($B$54=3,Notes_L_LV1_Appr!H28&lt;&gt;""),Notes_L_LV1_Appr!H28,IF(AND($B$54=4,Notes_L_LV2E_Appr!H28&lt;&gt;""),Notes_L_LV2E_Appr!H28,IF(AND($B$54=5,Notes_L_Maths!H28&lt;&gt;""),Notes_L_Maths!H28,""))))</f>
        <v/>
      </c>
      <c r="I28" s="66" t="str">
        <f>IF(AND($B$54=2,Notes_L_Arts!I28&lt;&gt;""),Notes_L_Arts!I28,IF(AND($B$54=3,Notes_L_LV1_Appr!I28&lt;&gt;""),Notes_L_LV1_Appr!I28,IF(AND($B$54=4,Notes_L_LV2E_Appr!I28&lt;&gt;""),Notes_L_LV2E_Appr!I28,IF(AND($B$54=5,Notes_L_Maths!I28&lt;&gt;""),Notes_L_Maths!I28,""))))</f>
        <v/>
      </c>
      <c r="J28" s="68" t="str">
        <f t="shared" si="5"/>
        <v/>
      </c>
      <c r="K28" s="66" t="str">
        <f t="shared" si="6"/>
        <v/>
      </c>
      <c r="L28" s="66" t="str">
        <f t="shared" si="7"/>
        <v/>
      </c>
      <c r="M28" s="66" t="str">
        <f t="shared" si="8"/>
        <v/>
      </c>
    </row>
    <row r="29" spans="1:13">
      <c r="A29" s="132" t="str">
        <f>IF(AND($B$54=2,Notes_L_Arts!A29&lt;&gt;""),Notes_L_Arts!A29,IF(AND($B$54=3,Notes_L_LV1_Appr!A29&lt;&gt;""),Notes_L_LV1_Appr!A29,IF(AND($B$54=4,Notes_L_LV2E_Appr!A29&lt;&gt;""),Notes_L_LV2E_Appr!A29,IF(AND($B$54=5,Notes_L_Maths!A29&lt;&gt;""),Notes_L_Maths!A29,""))))</f>
        <v/>
      </c>
      <c r="B29" s="70"/>
      <c r="C29" s="70"/>
      <c r="D29" s="181" t="str">
        <f>IF(AND($B$54=2,Notes_L_Arts!D29&lt;&gt;""),Notes_L_Arts!D29,IF(AND($B$54=3,Notes_L_LV1_Appr!D29&lt;&gt;""),Notes_L_LV1_Appr!D29,IF(AND($B$54=4,Notes_L_LV2E_Appr!D29&lt;&gt;""),Notes_L_LV2E_Appr!D29,IF(AND($B$54=5,Notes_L_Maths!D29&lt;&gt;""),Notes_L_Maths!D29,""))))</f>
        <v/>
      </c>
      <c r="E29" s="182" t="str">
        <f>IF(AND($B$54=2,Notes_L_Arts!E29&lt;&gt;""),Notes_L_Arts!E29,IF(AND($B$54=3,Notes_L_LV1_Appr!E29&lt;&gt;""),Notes_L_LV1_Appr!E29,IF(AND($B$54=4,Notes_L_LV2E_Appr!E29&lt;&gt;""),Notes_L_LV2E_Appr!E29,IF(AND($B$54=5,Notes_L_Maths!E29&lt;&gt;""),Notes_L_Maths!E29,""))))</f>
        <v/>
      </c>
      <c r="F29" s="181" t="str">
        <f>IF(AND($B$54=2,Notes_L_Arts!F29&lt;&gt;""),Notes_L_Arts!F29,IF(AND($B$54=3,Notes_L_LV1_Appr!F29&lt;&gt;""),Notes_L_LV1_Appr!F29,IF(AND($B$54=4,Notes_L_LV2E_Appr!F29&lt;&gt;""),Notes_L_LV2E_Appr!F29,IF(AND($B$54=5,Notes_L_Maths!F29&lt;&gt;""),Notes_L_Maths!F29,""))))</f>
        <v/>
      </c>
      <c r="G29" s="182"/>
      <c r="H29" s="133" t="str">
        <f>IF(AND($B$54=2,Notes_L_Arts!H29&lt;&gt;""),Notes_L_Arts!H29,IF(AND($B$54=3,Notes_L_LV1_Appr!H29&lt;&gt;""),Notes_L_LV1_Appr!H29,IF(AND($B$54=4,Notes_L_LV2E_Appr!H29&lt;&gt;""),Notes_L_LV2E_Appr!H29,IF(AND($B$54=5,Notes_L_Maths!H29&lt;&gt;""),Notes_L_Maths!H29,""))))</f>
        <v/>
      </c>
      <c r="I29" s="66" t="str">
        <f>IF(AND($B$54=2,Notes_L_Arts!I29&lt;&gt;""),Notes_L_Arts!I29,IF(AND($B$54=3,Notes_L_LV1_Appr!I29&lt;&gt;""),Notes_L_LV1_Appr!I29,IF(AND($B$54=4,Notes_L_LV2E_Appr!I29&lt;&gt;""),Notes_L_LV2E_Appr!I29,IF(AND($B$54=5,Notes_L_Maths!I29&lt;&gt;""),Notes_L_Maths!I29,""))))</f>
        <v/>
      </c>
      <c r="J29" s="68" t="str">
        <f t="shared" si="5"/>
        <v/>
      </c>
      <c r="K29" s="66" t="str">
        <f t="shared" si="6"/>
        <v/>
      </c>
      <c r="L29" s="66" t="str">
        <f t="shared" si="7"/>
        <v/>
      </c>
      <c r="M29" s="66" t="str">
        <f t="shared" si="8"/>
        <v/>
      </c>
    </row>
    <row r="30" spans="1:13">
      <c r="A30" s="132" t="str">
        <f>IF(AND($B$54=2,Notes_L_Arts!A30&lt;&gt;""),Notes_L_Arts!A30,IF(AND($B$54=3,Notes_L_LV1_Appr!A30&lt;&gt;""),Notes_L_LV1_Appr!A30,IF(AND($B$54=4,Notes_L_LV2E_Appr!A30&lt;&gt;""),Notes_L_LV2E_Appr!A30,IF(AND($B$54=5,Notes_L_Maths!A30&lt;&gt;""),Notes_L_Maths!A30,""))))</f>
        <v/>
      </c>
      <c r="B30" s="114" t="str">
        <f>IF(OR(A30="",$B$54=1,$B$54=3,$B$54=4,$B$54=5,$B$54=6),"",$B$15)</f>
        <v/>
      </c>
      <c r="C30" s="114"/>
      <c r="D30" s="181" t="str">
        <f>IF(AND($B$54=2,Notes_L_Arts!D30&lt;&gt;""),Notes_L_Arts!D30,IF(AND($B$54=3,Notes_L_LV1_Appr!D30&lt;&gt;""),Notes_L_LV1_Appr!D30,IF(AND($B$54=4,Notes_L_LV2E_Appr!D30&lt;&gt;""),Notes_L_LV2E_Appr!D30,IF(AND($B$54=5,Notes_L_Maths!D30&lt;&gt;""),Notes_L_Maths!D30,""))))</f>
        <v/>
      </c>
      <c r="E30" s="182" t="str">
        <f>IF(AND($B$54=2,Notes_L_Arts!E30&lt;&gt;""),Notes_L_Arts!E30,IF(AND($B$54=3,Notes_L_LV1_Appr!E30&lt;&gt;""),Notes_L_LV1_Appr!E30,IF(AND($B$54=4,Notes_L_LV2E_Appr!E30&lt;&gt;""),Notes_L_LV2E_Appr!E30,IF(AND($B$54=5,Notes_L_Maths!E30&lt;&gt;""),Notes_L_Maths!E30,""))))</f>
        <v/>
      </c>
      <c r="F30" s="181" t="str">
        <f>IF(AND($B$54=2,Notes_L_Arts!F30&lt;&gt;""),Notes_L_Arts!F30,IF(AND($B$54=3,Notes_L_LV1_Appr!F30&lt;&gt;""),Notes_L_LV1_Appr!F30,IF(AND($B$54=4,Notes_L_LV2E_Appr!F30&lt;&gt;""),Notes_L_LV2E_Appr!F30,IF(AND($B$54=5,Notes_L_Maths!F30&lt;&gt;""),Notes_L_Maths!F30,""))))</f>
        <v/>
      </c>
      <c r="G30" s="182"/>
      <c r="H30" s="131" t="str">
        <f>IF(AND($B$54=2,Notes_L_Arts!H30&lt;&gt;""),Notes_L_Arts!H30,IF(AND($B$54=3,Notes_L_LV1_Appr!H30&lt;&gt;""),Notes_L_LV1_Appr!H30,IF(AND($B$54=4,Notes_L_LV2E_Appr!H30&lt;&gt;""),Notes_L_LV2E_Appr!H30,IF(AND($B$54=5,Notes_L_Maths!H30&lt;&gt;""),Notes_L_Maths!H30,""))))</f>
        <v/>
      </c>
      <c r="I30" s="66" t="str">
        <f>IF(AND($B$54=2,Notes_L_Arts!I30&lt;&gt;""),Notes_L_Arts!I30,IF(AND($B$54=3,Notes_L_LV1_Appr!I30&lt;&gt;""),Notes_L_LV1_Appr!I30,IF(AND($B$54=4,Notes_L_LV2E_Appr!I30&lt;&gt;""),Notes_L_LV2E_Appr!I30,IF(AND($B$54=5,Notes_L_Maths!I30&lt;&gt;""),Notes_L_Maths!I30,""))))</f>
        <v/>
      </c>
      <c r="J30" s="68" t="str">
        <f t="shared" si="5"/>
        <v/>
      </c>
      <c r="K30" s="66" t="str">
        <f t="shared" si="6"/>
        <v/>
      </c>
      <c r="L30" s="66" t="str">
        <f t="shared" si="7"/>
        <v/>
      </c>
      <c r="M30" s="66" t="str">
        <f t="shared" si="8"/>
        <v/>
      </c>
    </row>
    <row r="31" spans="1:13">
      <c r="A31" s="132" t="str">
        <f>IF(AND($B$54=2,Notes_L_Arts!A31&lt;&gt;""),Notes_L_Arts!A31,IF(AND($B$54=3,Notes_L_LV1_Appr!A31&lt;&gt;""),Notes_L_LV1_Appr!A31,IF(AND($B$54=4,Notes_L_LV2E_Appr!A31&lt;&gt;""),Notes_L_LV2E_Appr!A31,IF(AND($B$54=5,Notes_L_Maths!A31&lt;&gt;""),Notes_L_Maths!A31,""))))</f>
        <v/>
      </c>
      <c r="B31" s="114"/>
      <c r="C31" s="66"/>
      <c r="D31" s="181" t="str">
        <f>IF(AND($B$54=2,Notes_L_Arts!D31&lt;&gt;""),Notes_L_Arts!D31,IF(AND($B$54=3,Notes_L_LV1_Appr!D31&lt;&gt;""),Notes_L_LV1_Appr!D31,IF(AND($B$54=4,Notes_L_LV2E_Appr!D31&lt;&gt;""),Notes_L_LV2E_Appr!D31,IF(AND($B$54=5,Notes_L_Maths!D31&lt;&gt;""),Notes_L_Maths!D31,""))))</f>
        <v/>
      </c>
      <c r="E31" s="182" t="str">
        <f>IF(AND($B$54=2,Notes_L_Arts!E31&lt;&gt;""),Notes_L_Arts!E31,IF(AND($B$54=3,Notes_L_LV1_Appr!E31&lt;&gt;""),Notes_L_LV1_Appr!E31,IF(AND($B$54=4,Notes_L_LV2E_Appr!E31&lt;&gt;""),Notes_L_LV2E_Appr!E31,IF(AND($B$54=5,Notes_L_Maths!E31&lt;&gt;""),Notes_L_Maths!E31,""))))</f>
        <v/>
      </c>
      <c r="F31" s="181" t="str">
        <f>IF(AND($B$54=2,Notes_L_Arts!F31&lt;&gt;""),Notes_L_Arts!F31,IF(AND($B$54=3,Notes_L_LV1_Appr!F31&lt;&gt;""),Notes_L_LV1_Appr!F31,IF(AND($B$54=4,Notes_L_LV2E_Appr!F31&lt;&gt;""),Notes_L_LV2E_Appr!F31,IF(AND($B$54=5,Notes_L_Maths!F31&lt;&gt;""),Notes_L_Maths!F31,""))))</f>
        <v/>
      </c>
      <c r="G31" s="182"/>
      <c r="H31" s="131" t="str">
        <f>IF(AND($B$54=2,Notes_L_Arts!H31&lt;&gt;""),Notes_L_Arts!H31,IF(AND($B$54=3,Notes_L_LV1_Appr!H31&lt;&gt;""),Notes_L_LV1_Appr!H31,IF(AND($B$54=4,Notes_L_LV2E_Appr!H31&lt;&gt;""),Notes_L_LV2E_Appr!H31,IF(AND($B$54=5,Notes_L_Maths!H31&lt;&gt;""),Notes_L_Maths!H31,""))))</f>
        <v/>
      </c>
      <c r="I31" s="66" t="str">
        <f>IF(AND($B$54=2,Notes_L_Arts!I31&lt;&gt;""),Notes_L_Arts!I31,IF(AND($B$54=3,Notes_L_LV1_Appr!I31&lt;&gt;""),Notes_L_LV1_Appr!I31,IF(AND($B$54=4,Notes_L_LV2E_Appr!I31&lt;&gt;""),Notes_L_LV2E_Appr!I31,IF(AND($B$54=5,Notes_L_Maths!I31&lt;&gt;""),Notes_L_Maths!I31,""))))</f>
        <v/>
      </c>
      <c r="J31" s="68" t="str">
        <f t="shared" si="5"/>
        <v/>
      </c>
      <c r="K31" s="66" t="str">
        <f t="shared" si="6"/>
        <v/>
      </c>
      <c r="L31" s="66" t="str">
        <f t="shared" si="7"/>
        <v/>
      </c>
      <c r="M31" s="66" t="str">
        <f t="shared" si="8"/>
        <v/>
      </c>
    </row>
    <row r="32" spans="1:13">
      <c r="A32" s="132" t="str">
        <f>IF(AND($B$54=2,Notes_L_Arts!A32&lt;&gt;""),Notes_L_Arts!A32,IF(AND($B$54=3,Notes_L_LV1_Appr!A32&lt;&gt;""),Notes_L_LV1_Appr!A32,IF(AND($B$54=4,Notes_L_LV2E_Appr!A32&lt;&gt;""),Notes_L_LV2E_Appr!A32,IF(AND($B$54=5,Notes_L_Maths!A32&lt;&gt;""),Notes_L_Maths!A32,""))))</f>
        <v/>
      </c>
      <c r="B32" s="114"/>
      <c r="C32" s="66"/>
      <c r="D32" s="181" t="str">
        <f>IF(AND($B$54=2,Notes_L_Arts!D32&lt;&gt;""),Notes_L_Arts!D32,IF(AND($B$54=3,Notes_L_LV1_Appr!D32&lt;&gt;""),Notes_L_LV1_Appr!D32,IF(AND($B$54=4,Notes_L_LV2E_Appr!D32&lt;&gt;""),Notes_L_LV2E_Appr!D32,IF(AND($B$54=5,Notes_L_Maths!D32&lt;&gt;""),Notes_L_Maths!D32,""))))</f>
        <v/>
      </c>
      <c r="E32" s="182" t="str">
        <f>IF(AND($B$54=2,Notes_L_Arts!E32&lt;&gt;""),Notes_L_Arts!E32,IF(AND($B$54=3,Notes_L_LV1_Appr!E32&lt;&gt;""),Notes_L_LV1_Appr!E32,IF(AND($B$54=4,Notes_L_LV2E_Appr!E32&lt;&gt;""),Notes_L_LV2E_Appr!E32,IF(AND($B$54=5,Notes_L_Maths!E32&lt;&gt;""),Notes_L_Maths!E32,""))))</f>
        <v/>
      </c>
      <c r="F32" s="181" t="str">
        <f>IF(AND($B$54=2,Notes_L_Arts!F32&lt;&gt;""),Notes_L_Arts!F32,IF(AND($B$54=3,Notes_L_LV1_Appr!F32&lt;&gt;""),Notes_L_LV1_Appr!F32,IF(AND($B$54=4,Notes_L_LV2E_Appr!F32&lt;&gt;""),Notes_L_LV2E_Appr!F32,IF(AND($B$54=5,Notes_L_Maths!F32&lt;&gt;""),Notes_L_Maths!F32,""))))</f>
        <v/>
      </c>
      <c r="G32" s="182"/>
      <c r="H32" s="131" t="str">
        <f>IF(AND($B$54=2,Notes_L_Arts!H32&lt;&gt;""),Notes_L_Arts!H32,IF(AND($B$54=3,Notes_L_LV1_Appr!H32&lt;&gt;""),Notes_L_LV1_Appr!H32,IF(AND($B$54=4,Notes_L_LV2E_Appr!H32&lt;&gt;""),Notes_L_LV2E_Appr!H32,IF(AND($B$54=5,Notes_L_Maths!H32&lt;&gt;""),Notes_L_Maths!H32,""))))</f>
        <v/>
      </c>
      <c r="I32" s="66" t="str">
        <f>IF(AND($B$54=2,Notes_L_Arts!I32&lt;&gt;""),Notes_L_Arts!I32,IF(AND($B$54=3,Notes_L_LV1_Appr!I32&lt;&gt;""),Notes_L_LV1_Appr!I32,IF(AND($B$54=4,Notes_L_LV2E_Appr!I32&lt;&gt;""),Notes_L_LV2E_Appr!I32,IF(AND($B$54=5,Notes_L_Maths!I32&lt;&gt;""),Notes_L_Maths!I32,""))))</f>
        <v/>
      </c>
      <c r="J32" s="68" t="str">
        <f t="shared" si="5"/>
        <v/>
      </c>
      <c r="K32" s="66" t="str">
        <f t="shared" si="6"/>
        <v/>
      </c>
      <c r="L32" s="66" t="str">
        <f t="shared" si="7"/>
        <v/>
      </c>
      <c r="M32" s="66" t="str">
        <f t="shared" si="8"/>
        <v/>
      </c>
    </row>
    <row r="33" spans="1:15">
      <c r="A33" s="130" t="str">
        <f>IF(AND($B$54=2,Notes_L_Arts!A33&lt;&gt;""),Notes_L_Arts!A33,IF(AND($B$54=3,Notes_L_LV1_Appr!A33&lt;&gt;""),Notes_L_LV1_Appr!A33,IF(AND($B$54=4,Notes_L_LV2E_Appr!A33&lt;&gt;""),Notes_L_LV2E_Appr!A33,IF(AND($B$54=5,Notes_L_Maths!A33&lt;&gt;""),Notes_L_Maths!A33,""))))</f>
        <v/>
      </c>
      <c r="B33" s="66"/>
      <c r="C33" s="66"/>
      <c r="D33" s="181" t="str">
        <f>IF(AND($B$54=2,Notes_L_Arts!D33&lt;&gt;""),Notes_L_Arts!D33,IF(AND($B$54=3,Notes_L_LV1_Appr!D33&lt;&gt;""),Notes_L_LV1_Appr!D33,IF(AND($B$54=4,Notes_L_LV2E_Appr!D33&lt;&gt;""),Notes_L_LV2E_Appr!D33,IF(AND($B$54=5,Notes_L_Maths!D33&lt;&gt;""),Notes_L_Maths!D33,""))))</f>
        <v/>
      </c>
      <c r="E33" s="182" t="str">
        <f>IF(AND($B$54=2,Notes_L_Arts!E33&lt;&gt;""),Notes_L_Arts!E33,IF(AND($B$54=3,Notes_L_LV1_Appr!E33&lt;&gt;""),Notes_L_LV1_Appr!E33,IF(AND($B$54=4,Notes_L_LV2E_Appr!E33&lt;&gt;""),Notes_L_LV2E_Appr!E33,IF(AND($B$54=5,Notes_L_Maths!E33&lt;&gt;""),Notes_L_Maths!E33,""))))</f>
        <v/>
      </c>
      <c r="F33" s="181" t="str">
        <f>IF(AND($B$54=2,Notes_L_Arts!F33&lt;&gt;""),Notes_L_Arts!F33,IF(AND($B$54=3,Notes_L_LV1_Appr!F33&lt;&gt;""),Notes_L_LV1_Appr!F33,IF(AND($B$54=4,Notes_L_LV2E_Appr!F33&lt;&gt;""),Notes_L_LV2E_Appr!F33,IF(AND($B$54=5,Notes_L_Maths!F33&lt;&gt;""),Notes_L_Maths!F33,""))))</f>
        <v/>
      </c>
      <c r="G33" s="182"/>
      <c r="H33" s="131" t="str">
        <f>IF(AND($B$54=2,Notes_L_Arts!H33&lt;&gt;""),Notes_L_Arts!H33,IF(AND($B$54=3,Notes_L_LV1_Appr!H33&lt;&gt;""),Notes_L_LV1_Appr!H33,IF(AND($B$54=4,Notes_L_LV2E_Appr!H33&lt;&gt;""),Notes_L_LV2E_Appr!H33,IF(AND($B$54=5,Notes_L_Maths!H33&lt;&gt;""),Notes_L_Maths!H33,""))))</f>
        <v/>
      </c>
      <c r="I33" s="66" t="str">
        <f>IF(AND($B$54=2,Notes_L_Arts!I33&lt;&gt;""),Notes_L_Arts!I33,IF(AND($B$54=3,Notes_L_LV1_Appr!I33&lt;&gt;""),Notes_L_LV1_Appr!I33,IF(AND($B$54=4,Notes_L_LV2E_Appr!I33&lt;&gt;""),Notes_L_LV2E_Appr!I33,IF(AND($B$54=5,Notes_L_Maths!I33&lt;&gt;""),Notes_L_Maths!I33,""))))</f>
        <v/>
      </c>
      <c r="J33" s="68" t="str">
        <f t="shared" si="5"/>
        <v/>
      </c>
      <c r="K33" s="66" t="str">
        <f t="shared" si="6"/>
        <v/>
      </c>
      <c r="L33" s="66" t="str">
        <f t="shared" si="7"/>
        <v/>
      </c>
      <c r="M33" s="66" t="str">
        <f t="shared" si="8"/>
        <v/>
      </c>
    </row>
    <row r="34" spans="1:15">
      <c r="A34" s="130" t="str">
        <f>IF(AND($B$54=2,Notes_L_Arts!A34&lt;&gt;""),Notes_L_Arts!A34,IF(AND($B$54=3,Notes_L_LV1_Appr!A34&lt;&gt;""),Notes_L_LV1_Appr!A34,IF(AND($B$54=4,Notes_L_LV2E_Appr!A34&lt;&gt;""),Notes_L_LV2E_Appr!A34,IF(AND($B$54=5,Notes_L_Maths!A34&lt;&gt;""),Notes_L_Maths!A34,""))))</f>
        <v/>
      </c>
      <c r="B34" s="66"/>
      <c r="C34" s="66"/>
      <c r="D34" s="181" t="str">
        <f>IF(AND($B$54=2,Notes_L_Arts!D34&lt;&gt;""),Notes_L_Arts!D34,IF(AND($B$54=3,Notes_L_LV1_Appr!D34&lt;&gt;""),Notes_L_LV1_Appr!D34,IF(AND($B$54=4,Notes_L_LV2E_Appr!D34&lt;&gt;""),Notes_L_LV2E_Appr!D34,IF(AND($B$54=5,Notes_L_Maths!D34&lt;&gt;""),Notes_L_Maths!D34,""))))</f>
        <v/>
      </c>
      <c r="E34" s="182" t="str">
        <f>IF(AND($B$54=2,Notes_L_Arts!E34&lt;&gt;""),Notes_L_Arts!E34,IF(AND($B$54=3,Notes_L_LV1_Appr!E34&lt;&gt;""),Notes_L_LV1_Appr!E34,IF(AND($B$54=4,Notes_L_LV2E_Appr!E34&lt;&gt;""),Notes_L_LV2E_Appr!E34,IF(AND($B$54=5,Notes_L_Maths!E34&lt;&gt;""),Notes_L_Maths!E34,""))))</f>
        <v/>
      </c>
      <c r="F34" s="181" t="str">
        <f>IF(AND($B$54=2,Notes_L_Arts!F34&lt;&gt;""),Notes_L_Arts!F34,IF(AND($B$54=3,Notes_L_LV1_Appr!F34&lt;&gt;""),Notes_L_LV1_Appr!F34,IF(AND($B$54=4,Notes_L_LV2E_Appr!F34&lt;&gt;""),Notes_L_LV2E_Appr!F34,IF(AND($B$54=5,Notes_L_Maths!F34&lt;&gt;""),Notes_L_Maths!F34,""))))</f>
        <v/>
      </c>
      <c r="G34" s="182"/>
      <c r="H34" s="131" t="str">
        <f>IF(AND($B$54=2,Notes_L_Arts!H34&lt;&gt;""),Notes_L_Arts!H34,IF(AND($B$54=3,Notes_L_LV1_Appr!H34&lt;&gt;""),Notes_L_LV1_Appr!H34,IF(AND($B$54=4,Notes_L_LV2E_Appr!H34&lt;&gt;""),Notes_L_LV2E_Appr!H34,IF(AND($B$54=5,Notes_L_Maths!H34&lt;&gt;""),Notes_L_Maths!H34,""))))</f>
        <v/>
      </c>
      <c r="I34" s="66" t="str">
        <f>IF(AND($B$54=2,Notes_L_Arts!I34&lt;&gt;""),Notes_L_Arts!I34,IF(AND($B$54=3,Notes_L_LV1_Appr!I34&lt;&gt;""),Notes_L_LV1_Appr!I34,IF(AND($B$54=4,Notes_L_LV2E_Appr!I34&lt;&gt;""),Notes_L_LV2E_Appr!I34,IF(AND($B$54=5,Notes_L_Maths!I34&lt;&gt;""),Notes_L_Maths!I34,""))))</f>
        <v/>
      </c>
      <c r="J34" s="68" t="str">
        <f t="shared" si="5"/>
        <v/>
      </c>
      <c r="K34" s="66" t="str">
        <f t="shared" si="6"/>
        <v/>
      </c>
      <c r="L34" s="66" t="str">
        <f t="shared" si="7"/>
        <v/>
      </c>
      <c r="M34" s="66" t="str">
        <f t="shared" si="8"/>
        <v/>
      </c>
    </row>
    <row r="35" spans="1:15">
      <c r="A35" s="69"/>
      <c r="B35" s="66"/>
      <c r="C35" s="70"/>
      <c r="D35" s="181" t="str">
        <f>IF(AND($B$54=2,Notes_L_Arts!D35&lt;&gt;""),Notes_L_Arts!D35,IF(AND($B$54=3,Notes_L_LV1_Appr!D35&lt;&gt;""),Notes_L_LV1_Appr!D35,IF(AND($B$54=4,Notes_L_LV2E_Appr!D35&lt;&gt;""),Notes_L_LV2E_Appr!D35,IF(AND($B$54=5,Notes_L_Maths!D35&lt;&gt;""),Notes_L_Maths!D35,""))))</f>
        <v/>
      </c>
      <c r="E35" s="182" t="str">
        <f>IF(AND($B$54=2,Notes_L_Arts!E35&lt;&gt;""),Notes_L_Arts!E35,IF(AND($B$54=3,Notes_L_LV1_Appr!E35&lt;&gt;""),Notes_L_LV1_Appr!E35,IF(AND($B$54=4,Notes_L_LV2E_Appr!E35&lt;&gt;""),Notes_L_LV2E_Appr!E35,IF(AND($B$54=5,Notes_L_Maths!E35&lt;&gt;""),Notes_L_Maths!E35,""))))</f>
        <v/>
      </c>
      <c r="F35" s="181" t="str">
        <f>IF(AND($B$54=2,Notes_L_Arts!F35&lt;&gt;""),Notes_L_Arts!F35,IF(AND($B$54=3,Notes_L_LV1_Appr!F35&lt;&gt;""),Notes_L_LV1_Appr!F35,IF(AND($B$54=4,Notes_L_LV2E_Appr!F35&lt;&gt;""),Notes_L_LV2E_Appr!F35,IF(AND($B$54=5,Notes_L_Maths!F35&lt;&gt;""),Notes_L_Maths!F35,""))))</f>
        <v/>
      </c>
      <c r="G35" s="182"/>
      <c r="H35" s="70"/>
      <c r="I35" s="114"/>
      <c r="J35" s="70"/>
      <c r="K35" s="114" t="str">
        <f t="shared" ref="K35" si="9">IF($F$39&lt;8,"",IF($F$39&gt;=10,"",F35))</f>
        <v/>
      </c>
      <c r="L35" s="114" t="str">
        <f t="shared" ref="L35" si="10">IF($F$39&lt;8,"",IF($F$39&gt;=10,"",IF(I35="","",I35*J35)))</f>
        <v/>
      </c>
      <c r="M35" s="114" t="str">
        <f t="shared" ref="M35" si="11">IF(I35="",K35,IF(L35&gt;=K35,L35,K35))</f>
        <v/>
      </c>
    </row>
    <row r="36" spans="1:15">
      <c r="A36" s="66" t="str">
        <f>IF(AND(B36="POUR INFO",H54=9),A31,IF(AND(B36="POUR INFO",H54=10),A31,IF(AND(B36="POUR INFO",J54=9),A33,IF(AND(B36="POUR INFO",J54=10),A33,""))))</f>
        <v/>
      </c>
      <c r="B36" s="130" t="str">
        <f>IF(AND($B$54=2,Notes_L_Arts!B36&lt;&gt;""),Notes_L_Arts!B36,IF(AND($B$54=3,Notes_L_LV1_Appr!B36&lt;&gt;""),Notes_L_LV1_Appr!B36,IF(AND($B$54=4,Notes_L_LV2E_Appr!B36&lt;&gt;""),Notes_L_LV2E_Appr!B36,IF(AND($B$54=5,Notes_L_Maths!B36&lt;&gt;""),Notes_L_Maths!B36,""))))</f>
        <v/>
      </c>
      <c r="C36" s="69"/>
      <c r="D36" s="181"/>
      <c r="E36" s="182"/>
      <c r="F36" s="181"/>
      <c r="G36" s="182"/>
      <c r="H36" s="72" t="str">
        <f>IF(B36="POUR INFO","EVALUAT. SPEC","")</f>
        <v/>
      </c>
      <c r="I36" s="66"/>
      <c r="J36" s="68"/>
      <c r="K36" s="66"/>
      <c r="L36" s="66" t="str">
        <f>IF($F$39&lt;8,"",IF($F$39&gt;=10,"",IF(I36="","",I36*J36)))</f>
        <v/>
      </c>
      <c r="M36" s="66"/>
    </row>
    <row r="37" spans="1:15">
      <c r="A37" s="73"/>
      <c r="B37" s="74"/>
      <c r="C37" s="74"/>
      <c r="D37" s="181"/>
      <c r="E37" s="182"/>
      <c r="F37" s="181"/>
      <c r="G37" s="182"/>
      <c r="H37" s="130" t="str">
        <f>IF(AND($B$54=2,Notes_L_Arts!H37&lt;&gt;""),Notes_L_Arts!H37,IF(AND($B$54=3,Notes_L_LV1_Appr!H37&lt;&gt;""),Notes_L_LV1_Appr!H37,IF(AND($B$54=4,Notes_L_LV2E_Appr!H37&lt;&gt;""),Notes_L_LV2E_Appr!H37,IF(AND($B$54=5,Notes_L_Maths!H37&lt;&gt;""),Notes_L_Maths!H37,""))))</f>
        <v/>
      </c>
      <c r="I37" s="66"/>
      <c r="J37" s="68"/>
      <c r="K37" s="66"/>
      <c r="L37" s="66" t="str">
        <f>IF($F$39&lt;8,"",IF($F$39&gt;=10,"",IF(I37="","",I37*J37)))</f>
        <v/>
      </c>
      <c r="M37" s="66"/>
    </row>
    <row r="38" spans="1:15" ht="15.75">
      <c r="A38" s="75"/>
      <c r="B38" s="76" t="s">
        <v>31</v>
      </c>
      <c r="C38" s="76"/>
      <c r="D38" s="220">
        <f>SUM(D13:E37)</f>
        <v>0</v>
      </c>
      <c r="E38" s="221"/>
      <c r="F38" s="220">
        <f>SUM(F13:F37)</f>
        <v>0</v>
      </c>
      <c r="G38" s="221"/>
      <c r="H38" s="67"/>
      <c r="I38" s="77" t="s">
        <v>31</v>
      </c>
      <c r="J38" s="78" t="str">
        <f>IF(OR(F39&lt;8,F39&gt;=10),"",D38)</f>
        <v/>
      </c>
      <c r="K38" s="79"/>
      <c r="L38" s="80" t="s">
        <v>31</v>
      </c>
      <c r="M38" s="81" t="str">
        <f>IF(OR($F$39&lt;8,$F$39&gt;=10),"",SUM(M13:M37))</f>
        <v/>
      </c>
    </row>
    <row r="39" spans="1:15" ht="21" customHeight="1">
      <c r="A39" s="82"/>
      <c r="B39" s="83"/>
      <c r="C39" s="83"/>
      <c r="D39" s="83"/>
      <c r="E39" s="84" t="s">
        <v>32</v>
      </c>
      <c r="F39" s="222" t="str">
        <f>IF(F38=0,"",F38/D38)</f>
        <v/>
      </c>
      <c r="G39" s="223"/>
      <c r="H39" s="74"/>
      <c r="I39" s="83"/>
      <c r="J39" s="85"/>
      <c r="K39" s="85"/>
      <c r="L39" s="84" t="s">
        <v>32</v>
      </c>
      <c r="M39" s="86" t="str">
        <f>IF(OR($F$39&lt;8,$F$39&gt;=10),"",M38/J38)</f>
        <v/>
      </c>
      <c r="O39" s="87"/>
    </row>
    <row r="41" spans="1:15" ht="25.5" customHeight="1">
      <c r="A41" s="198" t="s">
        <v>33</v>
      </c>
      <c r="B41" s="88" t="s">
        <v>34</v>
      </c>
      <c r="C41" s="115" t="str">
        <f>IF($B$54=2,Notes_L_Arts!C41,IF(OR($B$54=3,$B$54=4,$B$54=5),Notes_L_LV1_Appr!C41,""))</f>
        <v/>
      </c>
      <c r="D41" s="89" t="str">
        <f>IF($B$54=2,Notes_L_Arts!D41,IF(OR($B$54=3,$B$54=4,$B$54=5),Notes_L_LV1_Appr!D41,""))</f>
        <v/>
      </c>
      <c r="E41" s="89" t="str">
        <f>IF($B$54=2,Notes_L_Arts!E41,IF(OR($B$54=3,$B$54=4,$B$54=5),Notes_L_LV1_Appr!E41,""))</f>
        <v/>
      </c>
      <c r="F41" s="89" t="str">
        <f>IF($B$54=2,Notes_L_Arts!F41,IF(OR($B$54=3,$B$54=4,$B$54=5),Notes_L_LV1_Appr!F41,""))</f>
        <v/>
      </c>
      <c r="G41" s="116" t="str">
        <f>IF($B$54=2,Notes_L_Arts!G41,IF(OR($B$54=3,$B$54=4,$B$54=5),Notes_L_LV1_Appr!G41,""))</f>
        <v/>
      </c>
    </row>
    <row r="42" spans="1:15" ht="25.5" customHeight="1">
      <c r="A42" s="198"/>
      <c r="B42" s="88" t="s">
        <v>35</v>
      </c>
      <c r="C42" s="115" t="str">
        <f>C41</f>
        <v/>
      </c>
      <c r="D42" s="89" t="str">
        <f>D41</f>
        <v/>
      </c>
      <c r="E42" s="89"/>
      <c r="F42" s="89"/>
      <c r="G42" s="116"/>
    </row>
    <row r="43" spans="1:15" ht="25.5" customHeight="1">
      <c r="A43" s="198"/>
      <c r="B43" s="90" t="s">
        <v>36</v>
      </c>
      <c r="C43" s="91" t="s">
        <v>37</v>
      </c>
      <c r="D43" s="92" t="s">
        <v>38</v>
      </c>
      <c r="E43" s="92" t="s">
        <v>39</v>
      </c>
      <c r="F43" s="92" t="s">
        <v>40</v>
      </c>
      <c r="G43" s="93" t="s">
        <v>41</v>
      </c>
    </row>
    <row r="45" spans="1:15" ht="15" customHeight="1">
      <c r="A45" s="199" t="s">
        <v>42</v>
      </c>
      <c r="B45" s="75"/>
      <c r="C45" s="200" t="str">
        <f>IF(F38=0,"",IF(F39&lt;8,"REFUSE",IF(F39&lt;10,"PASSE SECOND GROUPE",IF(F39&lt;12,"ADMIS",IF(F39&lt;14,"ADMIS MENTION ASSEZ BIEN",IF(F39&lt;16,"ADMIS MENTION BIEN","ADMIS MENTION TRES BIEN"))))))</f>
        <v/>
      </c>
      <c r="D45" s="201"/>
      <c r="E45" s="201"/>
      <c r="F45" s="201"/>
      <c r="G45" s="201"/>
      <c r="H45" s="201"/>
      <c r="I45" s="206" t="str">
        <f>IF(F39&lt;10,"",IF(B36="POUR INFO","SECTION EUROPEENNE",""))</f>
        <v/>
      </c>
      <c r="J45" s="206"/>
      <c r="K45" s="206"/>
      <c r="L45" s="207"/>
    </row>
    <row r="46" spans="1:15" ht="15" customHeight="1">
      <c r="A46" s="199"/>
      <c r="B46" s="71" t="s">
        <v>43</v>
      </c>
      <c r="C46" s="202"/>
      <c r="D46" s="203"/>
      <c r="E46" s="203"/>
      <c r="F46" s="203"/>
      <c r="G46" s="203"/>
      <c r="H46" s="203"/>
      <c r="I46" s="208"/>
      <c r="J46" s="208"/>
      <c r="K46" s="208"/>
      <c r="L46" s="209"/>
    </row>
    <row r="47" spans="1:15" ht="15" customHeight="1">
      <c r="A47" s="199"/>
      <c r="B47" s="82"/>
      <c r="C47" s="204"/>
      <c r="D47" s="205"/>
      <c r="E47" s="205"/>
      <c r="F47" s="205"/>
      <c r="G47" s="205"/>
      <c r="H47" s="205"/>
      <c r="I47" s="210"/>
      <c r="J47" s="210"/>
      <c r="K47" s="210"/>
      <c r="L47" s="211"/>
    </row>
    <row r="48" spans="1:15" ht="12.75" customHeight="1">
      <c r="A48" s="199"/>
      <c r="B48" s="212" t="str">
        <f>IF(C45="PASSE SECOND GROUPE","2è GROUPE : ","")</f>
        <v/>
      </c>
      <c r="C48" s="214" t="str">
        <f>IF(OR(F39&gt;=10,F39&lt;8),"",IF(M39&gt;=10,"ADMIS","REFUSE AVEC CFETS"))</f>
        <v/>
      </c>
      <c r="D48" s="215"/>
      <c r="E48" s="215"/>
      <c r="F48" s="215"/>
      <c r="G48" s="215"/>
      <c r="H48" s="218" t="str">
        <f>IF(AND(H54=9,C48="ADMIS",B36="POUR INFO"),"SECTION EUROPEENNE",IF(AND(H54=10,C48="ADMIS",B36="POUR INFO"),"SECTION EUROPEENNE",IF(AND(J54=9,C48="ADMIS",B36="POUR INFO"),"SECTION EUROPEENNE",IF(AND(J54=10,C48="ADMIS",B36="POUR INFO"),"SECTION EUROPEENNE",""))))</f>
        <v/>
      </c>
      <c r="I48" s="218"/>
      <c r="J48" s="218"/>
      <c r="K48" s="218"/>
      <c r="L48" s="94"/>
    </row>
    <row r="49" spans="1:18" ht="12.75" customHeight="1">
      <c r="A49" s="199"/>
      <c r="B49" s="213"/>
      <c r="C49" s="216"/>
      <c r="D49" s="217"/>
      <c r="E49" s="217"/>
      <c r="F49" s="217"/>
      <c r="G49" s="217"/>
      <c r="H49" s="219"/>
      <c r="I49" s="219"/>
      <c r="J49" s="219"/>
      <c r="K49" s="219"/>
      <c r="L49" s="95"/>
    </row>
    <row r="50" spans="1:18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8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</row>
    <row r="52" spans="1:18">
      <c r="A52" s="124" t="s">
        <v>44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96"/>
    </row>
    <row r="53" spans="1:18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96"/>
    </row>
    <row r="54" spans="1:18" hidden="1">
      <c r="A54" s="124" t="s">
        <v>45</v>
      </c>
      <c r="B54" s="125">
        <v>1</v>
      </c>
      <c r="C54" s="124"/>
      <c r="D54" s="124">
        <v>4</v>
      </c>
      <c r="E54" s="124"/>
      <c r="F54" s="124">
        <v>2</v>
      </c>
      <c r="G54" s="124"/>
      <c r="H54" s="124">
        <v>8</v>
      </c>
      <c r="I54" s="124"/>
      <c r="J54" s="124">
        <v>9</v>
      </c>
      <c r="K54" s="124"/>
      <c r="L54" s="124">
        <v>2</v>
      </c>
      <c r="M54" s="124"/>
      <c r="N54" s="124">
        <v>3</v>
      </c>
      <c r="O54" s="124"/>
      <c r="P54" s="124"/>
      <c r="Q54" s="124"/>
      <c r="R54" s="96"/>
    </row>
    <row r="55" spans="1:18">
      <c r="A55" s="124"/>
      <c r="B55" s="124" t="s">
        <v>46</v>
      </c>
      <c r="C55" s="124"/>
      <c r="D55" s="124" t="s">
        <v>47</v>
      </c>
      <c r="E55" s="124"/>
      <c r="F55" s="124" t="s">
        <v>48</v>
      </c>
      <c r="G55" s="124"/>
      <c r="H55" s="124" t="s">
        <v>49</v>
      </c>
      <c r="I55" s="124"/>
      <c r="J55" s="124" t="s">
        <v>50</v>
      </c>
      <c r="K55" s="124"/>
      <c r="L55" s="124" t="s">
        <v>51</v>
      </c>
      <c r="M55" s="124"/>
      <c r="N55" s="124" t="s">
        <v>71</v>
      </c>
      <c r="O55" s="124"/>
      <c r="P55" s="126" t="s">
        <v>52</v>
      </c>
      <c r="Q55" s="126" t="s">
        <v>58</v>
      </c>
      <c r="R55" s="96"/>
    </row>
    <row r="56" spans="1:18">
      <c r="A56" s="124">
        <v>1</v>
      </c>
      <c r="B56" s="124"/>
      <c r="C56" s="124">
        <v>1</v>
      </c>
      <c r="D56" s="124"/>
      <c r="E56" s="124">
        <v>1</v>
      </c>
      <c r="F56" s="124"/>
      <c r="G56" s="124">
        <v>1</v>
      </c>
      <c r="H56" s="124"/>
      <c r="I56" s="124">
        <v>1</v>
      </c>
      <c r="J56" s="124"/>
      <c r="K56" s="124">
        <v>1</v>
      </c>
      <c r="L56" s="124"/>
      <c r="M56" s="124">
        <v>1</v>
      </c>
      <c r="N56" s="124"/>
      <c r="O56" s="127" t="s">
        <v>66</v>
      </c>
      <c r="P56" s="126">
        <f>IF(AND(D54=2,H54=9,A18&gt;=12,A31&gt;=10),1,0)</f>
        <v>0</v>
      </c>
      <c r="Q56" s="126">
        <f>IF(AND(D54=4,H54=10,A18&gt;=12,A31&gt;=10),1,0)</f>
        <v>0</v>
      </c>
      <c r="R56" s="96"/>
    </row>
    <row r="57" spans="1:18">
      <c r="A57" s="124">
        <v>2</v>
      </c>
      <c r="B57" s="124" t="s">
        <v>76</v>
      </c>
      <c r="C57" s="124">
        <v>2</v>
      </c>
      <c r="D57" s="124" t="s">
        <v>52</v>
      </c>
      <c r="E57" s="124">
        <v>2</v>
      </c>
      <c r="F57" s="124" t="s">
        <v>52</v>
      </c>
      <c r="G57" s="124">
        <v>2</v>
      </c>
      <c r="H57" s="124" t="s">
        <v>53</v>
      </c>
      <c r="I57" s="124">
        <v>2</v>
      </c>
      <c r="J57" s="124" t="s">
        <v>53</v>
      </c>
      <c r="K57" s="124">
        <v>2</v>
      </c>
      <c r="L57" s="124" t="s">
        <v>54</v>
      </c>
      <c r="M57" s="124">
        <v>2</v>
      </c>
      <c r="N57" s="124" t="s">
        <v>52</v>
      </c>
      <c r="O57" s="127" t="s">
        <v>67</v>
      </c>
      <c r="P57" s="126">
        <f>IF(AND(D54=2,J54=9,A18&gt;=12,A33&gt;=10),1,0)</f>
        <v>0</v>
      </c>
      <c r="Q57" s="126">
        <f>IF(AND(D54=4,J54=10,A18&gt;=12,A33&gt;=10),1,0)</f>
        <v>0</v>
      </c>
      <c r="R57" s="96"/>
    </row>
    <row r="58" spans="1:18">
      <c r="A58" s="124">
        <v>3</v>
      </c>
      <c r="B58" s="124" t="s">
        <v>87</v>
      </c>
      <c r="C58" s="124">
        <v>3</v>
      </c>
      <c r="D58" s="124" t="s">
        <v>55</v>
      </c>
      <c r="E58" s="124">
        <v>3</v>
      </c>
      <c r="F58" s="124" t="s">
        <v>55</v>
      </c>
      <c r="G58" s="124">
        <v>3</v>
      </c>
      <c r="H58" s="124" t="s">
        <v>56</v>
      </c>
      <c r="I58" s="124">
        <v>3</v>
      </c>
      <c r="J58" s="124" t="s">
        <v>56</v>
      </c>
      <c r="K58" s="124">
        <v>3</v>
      </c>
      <c r="L58" s="124" t="s">
        <v>57</v>
      </c>
      <c r="M58" s="124">
        <v>3</v>
      </c>
      <c r="N58" s="124" t="s">
        <v>55</v>
      </c>
      <c r="O58" s="127" t="s">
        <v>68</v>
      </c>
      <c r="P58" s="126">
        <f>IF(AND(F54=2,H54=9,A20&gt;=12,A31&gt;=10),1,0)</f>
        <v>0</v>
      </c>
      <c r="Q58" s="126">
        <f>IF(AND(F54=4,H54=10,A20&gt;=12,A31&gt;=10),1,0)</f>
        <v>0</v>
      </c>
      <c r="R58" s="96"/>
    </row>
    <row r="59" spans="1:18">
      <c r="A59" s="124">
        <v>4</v>
      </c>
      <c r="B59" s="124" t="s">
        <v>88</v>
      </c>
      <c r="C59" s="124">
        <v>4</v>
      </c>
      <c r="D59" s="124" t="s">
        <v>58</v>
      </c>
      <c r="E59" s="124">
        <v>4</v>
      </c>
      <c r="F59" s="124" t="s">
        <v>58</v>
      </c>
      <c r="G59" s="124">
        <v>4</v>
      </c>
      <c r="H59" s="124" t="s">
        <v>59</v>
      </c>
      <c r="I59" s="124">
        <v>4</v>
      </c>
      <c r="J59" s="124" t="s">
        <v>59</v>
      </c>
      <c r="K59" s="124"/>
      <c r="L59" s="124"/>
      <c r="M59" s="124">
        <v>4</v>
      </c>
      <c r="N59" s="124" t="s">
        <v>58</v>
      </c>
      <c r="O59" s="127" t="s">
        <v>69</v>
      </c>
      <c r="P59" s="126">
        <f>IF(AND(F54=2,J54=9,A20&gt;=12,A33&gt;=10),1,0)</f>
        <v>1</v>
      </c>
      <c r="Q59" s="126">
        <f>IF(AND(F54=4,J54=10,A20&gt;=12,A33&gt;=10),1,0)</f>
        <v>0</v>
      </c>
      <c r="R59" s="96"/>
    </row>
    <row r="60" spans="1:18">
      <c r="A60" s="124">
        <v>5</v>
      </c>
      <c r="B60" s="124" t="s">
        <v>7</v>
      </c>
      <c r="C60" s="124"/>
      <c r="D60" s="124"/>
      <c r="E60" s="124"/>
      <c r="F60" s="124"/>
      <c r="G60" s="124">
        <v>5</v>
      </c>
      <c r="H60" s="124" t="s">
        <v>60</v>
      </c>
      <c r="I60" s="124">
        <v>5</v>
      </c>
      <c r="J60" s="124" t="s">
        <v>60</v>
      </c>
      <c r="K60" s="124"/>
      <c r="L60" s="124"/>
      <c r="M60" s="124"/>
      <c r="N60" s="124"/>
      <c r="O60" s="127" t="s">
        <v>70</v>
      </c>
      <c r="P60" s="126">
        <f>SUM(P56:P59)</f>
        <v>1</v>
      </c>
      <c r="Q60" s="126">
        <f>SUM(Q56:Q59)</f>
        <v>0</v>
      </c>
      <c r="R60" s="96"/>
    </row>
    <row r="61" spans="1:18">
      <c r="A61" s="124">
        <v>6</v>
      </c>
      <c r="B61" s="124"/>
      <c r="C61" s="124"/>
      <c r="D61" s="124"/>
      <c r="E61" s="124"/>
      <c r="F61" s="124"/>
      <c r="G61" s="124">
        <v>6</v>
      </c>
      <c r="H61" s="124" t="s">
        <v>51</v>
      </c>
      <c r="I61" s="124">
        <v>6</v>
      </c>
      <c r="J61" s="124" t="s">
        <v>51</v>
      </c>
      <c r="K61" s="124"/>
      <c r="L61" s="124"/>
      <c r="M61" s="124"/>
      <c r="N61" s="124"/>
      <c r="O61" s="127"/>
      <c r="P61" s="126"/>
      <c r="Q61" s="126"/>
      <c r="R61" s="96"/>
    </row>
    <row r="62" spans="1:18">
      <c r="A62" s="124"/>
      <c r="B62" s="124"/>
      <c r="C62" s="124"/>
      <c r="D62" s="124"/>
      <c r="E62" s="124"/>
      <c r="F62" s="124"/>
      <c r="G62" s="124">
        <v>7</v>
      </c>
      <c r="H62" s="124" t="s">
        <v>73</v>
      </c>
      <c r="I62" s="124">
        <v>7</v>
      </c>
      <c r="J62" s="124" t="s">
        <v>72</v>
      </c>
      <c r="K62" s="124"/>
      <c r="L62" s="124"/>
      <c r="M62" s="124"/>
      <c r="N62" s="124"/>
      <c r="O62" s="124"/>
      <c r="P62" s="124"/>
      <c r="Q62" s="124"/>
      <c r="R62" s="96"/>
    </row>
    <row r="63" spans="1:18">
      <c r="A63" s="124"/>
      <c r="B63" s="124"/>
      <c r="C63" s="124"/>
      <c r="D63" s="124"/>
      <c r="E63" s="124"/>
      <c r="F63" s="124"/>
      <c r="G63" s="124">
        <v>8</v>
      </c>
      <c r="H63" s="124" t="s">
        <v>61</v>
      </c>
      <c r="I63" s="124">
        <v>8</v>
      </c>
      <c r="J63" s="124" t="s">
        <v>61</v>
      </c>
      <c r="K63" s="124"/>
      <c r="L63" s="124"/>
      <c r="M63" s="124"/>
      <c r="N63" s="124"/>
      <c r="O63" s="124"/>
      <c r="P63" s="124"/>
      <c r="Q63" s="124"/>
      <c r="R63" s="96"/>
    </row>
    <row r="64" spans="1:18">
      <c r="A64" s="124"/>
      <c r="B64" s="124"/>
      <c r="C64" s="124"/>
      <c r="D64" s="124"/>
      <c r="E64" s="124"/>
      <c r="F64" s="124"/>
      <c r="G64" s="124">
        <v>9</v>
      </c>
      <c r="H64" s="124" t="s">
        <v>62</v>
      </c>
      <c r="I64" s="124">
        <v>9</v>
      </c>
      <c r="J64" s="124" t="s">
        <v>62</v>
      </c>
      <c r="K64" s="124"/>
      <c r="L64" s="124"/>
      <c r="M64" s="124"/>
      <c r="N64" s="124"/>
      <c r="O64" s="124"/>
      <c r="P64" s="124"/>
      <c r="Q64" s="124"/>
      <c r="R64" s="96"/>
    </row>
    <row r="65" spans="1:18">
      <c r="A65" s="124"/>
      <c r="B65" s="124"/>
      <c r="C65" s="124"/>
      <c r="D65" s="124"/>
      <c r="E65" s="124"/>
      <c r="F65" s="124"/>
      <c r="G65" s="124">
        <v>10</v>
      </c>
      <c r="H65" s="124" t="s">
        <v>63</v>
      </c>
      <c r="I65" s="124">
        <v>10</v>
      </c>
      <c r="J65" s="124" t="s">
        <v>63</v>
      </c>
      <c r="K65" s="124"/>
      <c r="L65" s="124"/>
      <c r="M65" s="124"/>
      <c r="N65" s="124"/>
      <c r="O65" s="124"/>
      <c r="P65" s="124"/>
      <c r="Q65" s="124"/>
      <c r="R65" s="96"/>
    </row>
    <row r="66" spans="1:18">
      <c r="A66" s="124"/>
      <c r="B66" s="124"/>
      <c r="C66" s="124"/>
      <c r="D66" s="124"/>
      <c r="E66" s="124"/>
      <c r="F66" s="124"/>
      <c r="G66" s="124">
        <v>11</v>
      </c>
      <c r="H66" s="124" t="s">
        <v>64</v>
      </c>
      <c r="I66" s="124">
        <v>11</v>
      </c>
      <c r="J66" s="124" t="s">
        <v>64</v>
      </c>
      <c r="K66" s="124"/>
      <c r="L66" s="124"/>
      <c r="M66" s="124"/>
      <c r="N66" s="124"/>
      <c r="O66" s="124"/>
      <c r="P66" s="124"/>
      <c r="Q66" s="124"/>
      <c r="R66" s="96"/>
    </row>
    <row r="67" spans="1:18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1:18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1:18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8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8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8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</sheetData>
  <sheetProtection password="CE9B" sheet="1" objects="1" scenarios="1" selectLockedCells="1"/>
  <mergeCells count="68">
    <mergeCell ref="I45:L47"/>
    <mergeCell ref="B48:B49"/>
    <mergeCell ref="C48:G49"/>
    <mergeCell ref="H48:K49"/>
    <mergeCell ref="D38:E38"/>
    <mergeCell ref="F38:G38"/>
    <mergeCell ref="F39:G39"/>
    <mergeCell ref="D33:E33"/>
    <mergeCell ref="F33:G33"/>
    <mergeCell ref="A41:A43"/>
    <mergeCell ref="A45:A49"/>
    <mergeCell ref="C45:H47"/>
    <mergeCell ref="D34:E34"/>
    <mergeCell ref="F34:G34"/>
    <mergeCell ref="D36:E36"/>
    <mergeCell ref="F36:G36"/>
    <mergeCell ref="D37:E37"/>
    <mergeCell ref="F37:G37"/>
    <mergeCell ref="D35:E35"/>
    <mergeCell ref="F35:G35"/>
    <mergeCell ref="F27:G27"/>
    <mergeCell ref="F23:G23"/>
    <mergeCell ref="D31:E31"/>
    <mergeCell ref="F31:G31"/>
    <mergeCell ref="D32:E32"/>
    <mergeCell ref="F32:G32"/>
    <mergeCell ref="F28:G28"/>
    <mergeCell ref="F29:G29"/>
    <mergeCell ref="D21:E21"/>
    <mergeCell ref="F21:G21"/>
    <mergeCell ref="D30:E30"/>
    <mergeCell ref="F30:G30"/>
    <mergeCell ref="D22:E22"/>
    <mergeCell ref="F22:G22"/>
    <mergeCell ref="D24:E24"/>
    <mergeCell ref="F24:G24"/>
    <mergeCell ref="D25:E25"/>
    <mergeCell ref="F25:G25"/>
    <mergeCell ref="D26:E26"/>
    <mergeCell ref="F26:G26"/>
    <mergeCell ref="D27:E27"/>
    <mergeCell ref="D28:E28"/>
    <mergeCell ref="D29:E29"/>
    <mergeCell ref="D23:E23"/>
    <mergeCell ref="D18:E18"/>
    <mergeCell ref="F18:G18"/>
    <mergeCell ref="D19:E19"/>
    <mergeCell ref="F19:G19"/>
    <mergeCell ref="D20:E20"/>
    <mergeCell ref="F20:G20"/>
    <mergeCell ref="B5:E5"/>
    <mergeCell ref="B6:E6"/>
    <mergeCell ref="A11:G11"/>
    <mergeCell ref="H11:H12"/>
    <mergeCell ref="I11:J11"/>
    <mergeCell ref="K11:M11"/>
    <mergeCell ref="D12:E12"/>
    <mergeCell ref="F12:G12"/>
    <mergeCell ref="D13:E13"/>
    <mergeCell ref="F13:G13"/>
    <mergeCell ref="D17:E17"/>
    <mergeCell ref="F17:G17"/>
    <mergeCell ref="D14:E14"/>
    <mergeCell ref="F14:G14"/>
    <mergeCell ref="D15:E15"/>
    <mergeCell ref="F15:G15"/>
    <mergeCell ref="D16:E16"/>
    <mergeCell ref="F16:G16"/>
  </mergeCells>
  <dataValidations count="1">
    <dataValidation type="whole" allowBlank="1" showInputMessage="1" showErrorMessage="1" error="Une note est comprise entre 0 et 20" sqref="I15">
      <formula1>0</formula1>
      <formula2>20</formula2>
    </dataValidation>
  </dataValidations>
  <pageMargins left="0.2" right="0.2" top="0.75" bottom="0.6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Notes_L_Arts</vt:lpstr>
      <vt:lpstr>Notes_L_LV1_Appr</vt:lpstr>
      <vt:lpstr>Notes_L_LV2E_Appr</vt:lpstr>
      <vt:lpstr>Notes_L_Maths</vt:lpstr>
      <vt:lpstr>Imprimer_Relevé_L</vt:lpstr>
      <vt:lpstr>Imprimer_Relevé_L!Zone_d_impression</vt:lpstr>
      <vt:lpstr>Notes_L_Arts!Zone_d_impression</vt:lpstr>
      <vt:lpstr>Notes_L_LV1_Appr!Zone_d_impression</vt:lpstr>
      <vt:lpstr>Notes_L_LV2E_Appr!Zone_d_impression</vt:lpstr>
      <vt:lpstr>Notes_L_Maths!Zone_d_impression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Mahatma Gandhi</dc:creator>
  <cp:lastModifiedBy>Lycée Mahatma Gandhi</cp:lastModifiedBy>
  <cp:lastPrinted>2014-12-21T15:56:26Z</cp:lastPrinted>
  <dcterms:created xsi:type="dcterms:W3CDTF">2014-12-08T09:40:22Z</dcterms:created>
  <dcterms:modified xsi:type="dcterms:W3CDTF">2015-02-25T18:13:09Z</dcterms:modified>
</cp:coreProperties>
</file>